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Приложение №1" r:id="rId1" sheetId="1" state="visible"/>
    <sheet name="Приложение №2" r:id="rId2" sheetId="2" state="visible"/>
  </sheets>
  <externalReferences>
    <externalReference r:id="rId3"/>
    <externalReference r:id="rId4"/>
  </externalReferences>
  <definedNames>
    <definedName hidden="false" localSheetId="0" name="_xlnm.Print_Area">'Приложение №1'!$A$1:$W$817</definedName>
    <definedName hidden="true" localSheetId="0" name="_xlnm._FilterDatabase">'Приложение №1'!$A$12:$AH$813</definedName>
    <definedName hidden="false" localSheetId="1" name="_xlnm.Print_Area">'Приложение №2'!$A$1:$U$818</definedName>
    <definedName hidden="true" localSheetId="1" name="_xlnm._FilterDatabase">'Приложение №2'!$A$12:$M$813</definedName>
  </definedNames>
</workbook>
</file>

<file path=xl/comments1.xml><?xml version="1.0" encoding="utf-8"?>
<comments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authors>
    <author/>
  </authors>
  <commentList>
    <comment authorId="0" ref="AE37">
      <text>
        <r>
          <rPr>
            <rFont val="Tahoma"/>
            <b val="true"/>
            <color rgb="000000" tint="0"/>
            <sz val="9"/>
          </rPr>
          <t>424_4:</t>
        </r>
        <r>
          <t xml:space="preserve">
</t>
        </r>
        <r>
          <rPr>
            <rFont val="Tahoma"/>
            <color rgb="000000" tint="0"/>
            <sz val="9"/>
          </rPr>
          <t>перенос на 2025</t>
        </r>
      </text>
    </comment>
  </commentList>
</comments>
</file>

<file path=xl/comments2.xml><?xml version="1.0" encoding="utf-8"?>
<comments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authors>
    <author/>
  </authors>
  <commentList>
    <comment authorId="0" ref="J37">
      <text>
        <r>
          <rPr>
            <rFont val="Tahoma"/>
            <b val="true"/>
            <color rgb="000000" tint="0"/>
            <sz val="9"/>
          </rPr>
          <t>424_4:</t>
        </r>
        <r>
          <t xml:space="preserve">
</t>
        </r>
        <r>
          <rPr>
            <rFont val="Tahoma"/>
            <color rgb="000000" tint="0"/>
            <sz val="9"/>
          </rPr>
          <t>перенос на 2025</t>
        </r>
      </text>
    </comment>
  </commentList>
</comments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<sst xmlns="http://schemas.openxmlformats.org/spreadsheetml/2006/main" xmlns:a="http://schemas.openxmlformats.org/drawingml/2006/main" xmlns:a15="http://schemas.microsoft.com/office/drawing/2012/main" xmlns:asvg="http://schemas.microsoft.com/office/drawing/2016/SVG/main" xmlns:c="http://schemas.openxmlformats.org/drawingml/2006/chart" xmlns:co="http://ncloudtech.com" xmlns:co-ooxml="http://ncloudtech.com/ooxml" xmlns:m="http://schemas.openxmlformats.org/officeDocument/2006/math" xmlns:mc="http://schemas.openxmlformats.org/markup-compatibility/2006" xmlns:o="urn:schemas-microsoft-com:office:office" xmlns:p="http://schemas.openxmlformats.org/presentationml/2006/main" xmlns:pic="http://schemas.openxmlformats.org/drawingml/2006/picture" xmlns:r="http://schemas.openxmlformats.org/officeDocument/2006/relationships" xmlns:s="http://schemas.openxmlformats.org/officeDocument/2006/sharedTypes" xmlns:sl="http://schemas.openxmlformats.org/schemaLibrary/2006/main" xmlns:v="urn:schemas-microsoft-com:vml" xmlns:w="http://schemas.openxmlformats.org/wordprocessingml/2006/main" xmlns:w10="urn:schemas-microsoft-com:office:word" xmlns:w14="http://schemas.microsoft.com/office/word/2010/wordml" xmlns:w15="http://schemas.microsoft.com/office/word/2012/wordml" xmlns:wp="http://schemas.openxmlformats.org/drawingml/2006/wordprocessingDrawing" xmlns:wpg="http://schemas.microsoft.com/office/word/2010/wordprocessingGroup" xmlns:wps="http://schemas.microsoft.com/office/word/2010/wordprocessingShape" xmlns:x="urn:schemas-microsoft-com:office:excel" xmlns:x14="http://schemas.microsoft.com/office/spreadsheetml/2009/9/main" xmlns:xdr="http://schemas.openxmlformats.org/drawingml/2006/spreadsheetDrawing" xmlns:xm="http://schemas.microsoft.com/office/excel/2006/main" mc:Ignorable="co co-ooxml w14 x14 w15">
  <si>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№ 1 к приказу</t>
  </si>
  <si>
    <t>Министерства ЖКХ и энергетики РС(Я)</t>
  </si>
  <si>
    <t>Адресный перечень многоквартирных домов, в отношении которых в 2019-2021 гг. планируется проведение капитального ремонта общего имущества в многоквартирных домах, с разбивкой по источникам финансирования</t>
  </si>
  <si>
    <t>№ п/п</t>
  </si>
  <si>
    <t>Наименование муниципального образования</t>
  </si>
  <si>
    <t>Адрес МКД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</si>
  <si>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</si>
  <si>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</si>
  <si>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</si>
  <si>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</si>
  <si>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</si>
  <si>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в МКД</t>
  </si>
  <si>
    <t>Количество жителей</t>
  </si>
  <si>
    <t>Стоимость капитального ремонта с разбивкой по источникам финансирования</t>
  </si>
  <si>
    <t>Удельная стоимость капитального ремонта 1 кв.м. общей площади помещений МКД</t>
  </si>
  <si>
    <t>Предельная стоимость капитального ремонта 1 кв.м. общей площади помещений МКД</t>
  </si>
  <si>
    <t>Сроки проведения работ по капитальному ремонту</t>
  </si>
  <si>
    <t>ФАКТ сроки проведения работ по капитальному ремонту</t>
  </si>
  <si>
    <t>Стоимость капитального ремонта, всего</t>
  </si>
  <si>
    <t>Виды работ, установленные ч.1 ст.19 Закона Республики Саха (Якутия) от 24.6.213 года 121-З №1329-IV "Об организации проведения капитального ремонта общего имущества в многоквартирных домах на территории Республики Саха (Якутия)"</t>
  </si>
  <si>
    <t>Ввода в эксплуатацию</t>
  </si>
  <si>
    <t>Последнего капитального ремонта</t>
  </si>
  <si>
    <t>в том числе жилых помещений (квартир)</t>
  </si>
  <si>
    <t>в том числе нежилых помещений</t>
  </si>
  <si>
    <t>Всего</t>
  </si>
  <si>
    <t>в том числе</t>
  </si>
  <si>
    <r>
      <t>Ремонт внутридомовых инженерных систем</t>
    </r>
    <r>
      <t xml:space="preserve">
</t>
    </r>
  </si>
  <si>
    <t>Ремонт, замена, модернизация лифтов, ремонт лифтовых шахт, машинных и блочных помещений</t>
  </si>
  <si>
    <t>Ремонт крыши</t>
  </si>
  <si>
    <r>
      <t>Ремонт подвальных помещений, относящихся к общему имуществу в многоквартирном доме</t>
    </r>
    <r>
      <t xml:space="preserve">
</t>
    </r>
  </si>
  <si>
    <r>
      <t>Утепление и ремонт фасада, стыков полносборных зданий, ремонт балконов, лоджий, входных крылец с установкой пандусов (при наличии технической возможности такой установки) и козырьков над входами в подъезды, ремонт или замена входных наружных дверей, окон и балконных дверей в местах общего пользования</t>
    </r>
    <r>
      <t xml:space="preserve">
</t>
    </r>
  </si>
  <si>
    <r>
      <t>Ремонт фундамента многоквартирного дома, цокольных балок и перекрытий, включая утепление цокольного перекрытия</t>
    </r>
    <r>
      <t xml:space="preserve">
</t>
    </r>
  </si>
  <si>
    <t>Разработка проектной документациина проведение капитального ремонта</t>
  </si>
  <si>
    <r>
      <t xml:space="preserve">Проведение экспертизы проектной документациина проведение капитального ремонта, </t>
    </r>
    <r>
      <t xml:space="preserve">
</t>
    </r>
    <r>
      <t>проверки</t>
    </r>
    <r>
      <t xml:space="preserve">
</t>
    </r>
    <r>
      <t>достоверности</t>
    </r>
    <r>
      <t xml:space="preserve">
</t>
    </r>
    <r>
      <t>определения</t>
    </r>
    <r>
      <t xml:space="preserve">
</t>
    </r>
    <r>
      <t>сметной</t>
    </r>
    <r>
      <t xml:space="preserve">
</t>
    </r>
    <r>
      <t>стоимости</t>
    </r>
  </si>
  <si>
    <r>
      <t>Проведение</t>
    </r>
    <r>
      <t xml:space="preserve">
</t>
    </r>
    <r>
      <t>строительного</t>
    </r>
    <r>
      <t xml:space="preserve">
</t>
    </r>
    <r>
      <t>контроля</t>
    </r>
    <r>
      <t xml:space="preserve">
</t>
    </r>
    <r>
      <t>(технического</t>
    </r>
    <r>
      <t xml:space="preserve">
</t>
    </r>
    <r>
      <t>надзора)</t>
    </r>
  </si>
  <si>
    <t>За счет федеральных средств</t>
  </si>
  <si>
    <t>За счет средств государственного бюджета Республики Саха (Якутия)</t>
  </si>
  <si>
    <t>За счет средств местного бюджета</t>
  </si>
  <si>
    <t>За счет средств собственников помещений</t>
  </si>
  <si>
    <t>Заимствованные средства</t>
  </si>
  <si>
    <t>Иные источники</t>
  </si>
  <si>
    <t>Теплоснабжение</t>
  </si>
  <si>
    <t>Система водоснабжения</t>
  </si>
  <si>
    <t>Электроснабжение</t>
  </si>
  <si>
    <t>Водоотведение</t>
  </si>
  <si>
    <t>Газоснабжение</t>
  </si>
  <si>
    <t>Вентиляция</t>
  </si>
  <si>
    <t>установка автоматизированных информационно-измерительных систем учета потребления коммунальных ресурсов и коммунальных услуг, установка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</t>
  </si>
  <si>
    <t>кв.м</t>
  </si>
  <si>
    <t>чел</t>
  </si>
  <si>
    <t>руб</t>
  </si>
  <si>
    <t>руб/кв.м</t>
  </si>
  <si>
    <t>2019 год с учетом остатков предыдущих периодов</t>
  </si>
  <si>
    <t>Остатки 2016-2017 гг.</t>
  </si>
  <si>
    <t>МО "Город Нерюнгри"</t>
  </si>
  <si>
    <t>Респ. Саха /Якутия/, г. Нерюнгри, пр-кт. Дружбы Народов, д. 33</t>
  </si>
  <si>
    <t>Панельный</t>
  </si>
  <si>
    <t>Респ. Саха /Якутия/, г. Нерюнгри, пр-кт. Дружбы Народов, д. 35</t>
  </si>
  <si>
    <t>МО "Город Мирный"</t>
  </si>
  <si>
    <t>Респ. Саха /Якутия/, у. Мирнинский, г. Мирный, пр-кт. Ленинградский, д. 25</t>
  </si>
  <si>
    <t>Крупнопанельный</t>
  </si>
  <si>
    <t>Респ. Саха /Якутия/, у. Мирнинский, г. Мирный, ул. Советская, д. 3</t>
  </si>
  <si>
    <t>Остатки 2018 г.</t>
  </si>
  <si>
    <t>ГП "Поселок Беркакит"</t>
  </si>
  <si>
    <t>Респ. Саха /Якутия/, г. Нерюнгри, п. Беркакит, ул. Бочкарева, д. 4, корп. 2</t>
  </si>
  <si>
    <t>Респ. Саха /Якутия/, г. Нерюнгри, п. Беркакит, ул. Бочкарева, д. 7</t>
  </si>
  <si>
    <t>Респ. Саха /Якутия/, г. Нерюнгри, пр-кт. Мира, д. 21, корп. 1</t>
  </si>
  <si>
    <t>Респ. Саха /Якутия/, г. Нерюнгри, ул. Аммосова, д. 10, корп. 1</t>
  </si>
  <si>
    <t>Респ. Саха /Якутия/, г. Нерюнгри, ул. Чурапчинская, д. 37, корп. 1</t>
  </si>
  <si>
    <t>Респ. Саха /Якутия/, г. Нерюнгри, ул. Чурапчинская, д. 47</t>
  </si>
  <si>
    <t>Камень</t>
  </si>
  <si>
    <t>Респ. Саха /Якутия/, г. Нерюнгри, ул. Чурапчинская, д. 48</t>
  </si>
  <si>
    <t>Респ. Саха /Якутия/, г. Нерюнгри, ул. Чурапчинская, д. 50</t>
  </si>
  <si>
    <t>Респ. Саха /Якутия/, г. Нерюнгри, ул. Южно-Якутская, д. 24</t>
  </si>
  <si>
    <t>Респ. Саха /Якутия/, г. Нерюнгри, ул. Южно-Якутская, д. 28</t>
  </si>
  <si>
    <t>Респ. Саха /Якутия/, г. Нерюнгри, ул. Южно-Якутская, д. 30</t>
  </si>
  <si>
    <t>Респ. Саха /Якутия/, г. Нерюнгри, ул. Южно-Якутская, д. 34</t>
  </si>
  <si>
    <t>Респ. Саха /Якутия/, г. Нерюнгри, ул. Южно-Якутская, д. 39, корп. 1</t>
  </si>
  <si>
    <t>ГО "город Якутск"</t>
  </si>
  <si>
    <t>Респ. Саха /Якутия/, г. Якутск, мкр. Кангалассы, ул. 26 партсъезда, д. 2</t>
  </si>
  <si>
    <t>Респ. Саха /Якутия/, г. Якутск, ул. Билибина, д. 32</t>
  </si>
  <si>
    <t>Респ. Саха /Якутия/, г. Якутск, ул. Горького, д. 96</t>
  </si>
  <si>
    <t>Респ. Саха /Якутия/, г. Якутск, ул. Дзержинского, д. 9</t>
  </si>
  <si>
    <t>Респ. Саха /Якутия/, г. Якутск, ул. Каландаришвили, д. 1</t>
  </si>
  <si>
    <t>Респ. Саха /Якутия/, г. Якутск, ул. Кулаковского, д. 44, корп. 1</t>
  </si>
  <si>
    <t>Респ. Саха /Якутия/, г. Якутск, ул. Курашова, д. 19</t>
  </si>
  <si>
    <t>Респ. Саха /Якутия/, г. Якутск, ул. Лермонтова, д. 20</t>
  </si>
  <si>
    <t>Респ. Саха /Якутия/, г. Якутск, ул. Лермонтова, д. 22</t>
  </si>
  <si>
    <t>Респ. Саха /Якутия/, г. Якутск, ул. Можайского, д. 19 корп 3</t>
  </si>
  <si>
    <t>Респ. Саха /Якутия/, г. Якутск, ул. Ярославского, д. 30, корп. 2</t>
  </si>
  <si>
    <t>ГО "Жатай"</t>
  </si>
  <si>
    <t>Респ. Саха /Якутия/, п. Жатай, ул. Северная, д. 16/1</t>
  </si>
  <si>
    <t>Дерево</t>
  </si>
  <si>
    <t>Респ. Саха /Якутия/, п. Жатай, ул. Северная, д. 27</t>
  </si>
  <si>
    <t>Респ. Саха /Якутия/, п. Жатай, ул. Северная, д. 33/1</t>
  </si>
  <si>
    <t>Респ. Саха /Якутия/, п. Жатай, ул. Северная, д. 40/1</t>
  </si>
  <si>
    <t>Респ. Саха /Якутия/, п. Жатай, ул. Северная, д. 54</t>
  </si>
  <si>
    <t>МО "Село Верхневилюйск"</t>
  </si>
  <si>
    <t>Респ. Саха /Якутия/, у. Верхневилюйский, с. Верхневилюйск, ул. Ленина, д. 5, корп. 10 *</t>
  </si>
  <si>
    <t>МО "Поселок Зырянка"</t>
  </si>
  <si>
    <t>Респ. Саха /Якутия/, у. Верхнеколымский, п. Зырянка, ул. Ленина, д. 18</t>
  </si>
  <si>
    <t>Респ. Саха /Якутия/, у. Верхнеколымский, п. Зырянка, ул. Ленина, д. 20</t>
  </si>
  <si>
    <t>МО "Город Вилюйск"</t>
  </si>
  <si>
    <t>Респ. Саха /Якутия/, у. Вилюйский, г. Вилюйск, ул. Мира, д. 70, корп. а</t>
  </si>
  <si>
    <t>МО "Поселок Сангар"</t>
  </si>
  <si>
    <t>Респ. Саха /Якутия/, у. Кобяйский, пгт. Сангар, ул. Г.Е.Максимова, д. 11 *</t>
  </si>
  <si>
    <t>МО "Город Ленск"</t>
  </si>
  <si>
    <t>Респ. Саха /Якутия/, у. Ленский, г. Ленск, ул. Дзержинского, д. 27</t>
  </si>
  <si>
    <t>МО "Поселок Пеледуй"</t>
  </si>
  <si>
    <t>Респ. Саха /Якутия/, у. Ленский, п. Пеледуй, ул. Советская, д. 76</t>
  </si>
  <si>
    <t>Респ. Саха /Якутия/, у. Мирнинский, г. Мирный, пр-кт. Ленинградский, д. 23</t>
  </si>
  <si>
    <t>Респ. Саха /Якутия/, у. Мирнинский, г. Мирный, ул. 40 лет Октября, д. 2, корп. а</t>
  </si>
  <si>
    <t>Респ. Саха /Якутия/, у. Мирнинский, г. Мирный, ул. Советская, д. 11, корп. 2</t>
  </si>
  <si>
    <t>Респ. Саха /Якутия/, у. Мирнинский, г. Мирный, ул. Советская, д. 13, корп. 1</t>
  </si>
  <si>
    <t>Респ. Саха /Якутия/, у. Мирнинский, г. Мирный, ул. Советская, д. 19</t>
  </si>
  <si>
    <t>Респ. Саха /Якутия/, у. Мирнинский, г. Мирный, ул. Советская, д. 7</t>
  </si>
  <si>
    <t>Респ. Саха /Якутия/, у. Мирнинский, г. Мирный, ул. Солдатова, д. 11</t>
  </si>
  <si>
    <t>Респ. Саха /Якутия/, у. Мирнинский, г. Мирный, ул. Тихонова, д. 10</t>
  </si>
  <si>
    <t>Респ. Саха /Якутия/, у. Мирнинский, г. Мирный, ул. Тихонова, д. 16</t>
  </si>
  <si>
    <t>МО "Поселок Светлый"</t>
  </si>
  <si>
    <t>Респ. Саха /Якутия/, у. Мирнинский, п. Светлый, ул. Гидростроителей, д. 5</t>
  </si>
  <si>
    <t>МО "Поселок Усть-Нера"</t>
  </si>
  <si>
    <t>Респ. Саха /Якутия/, у. Оймяконский, пгт. Усть-Нера, ул. Ленина, д. 9</t>
  </si>
  <si>
    <t>Респ. Саха /Якутия/, у. Оймяконский, пгт. Усть-Нера, ул. Мацкепладзе, д. 5</t>
  </si>
  <si>
    <t>Респ. Саха /Якутия/, у. Оймяконский, пгт. Усть-Нера, ул. Мацкепладзе, д. 7</t>
  </si>
  <si>
    <t>МО "Поселок Мохсоголлох"</t>
  </si>
  <si>
    <t>Респ. Саха /Якутия/, у. Хангаласский, п. Мохсоголлох, ул. Молодежная, д. 22</t>
  </si>
  <si>
    <t>Респ. Саха /Якутия/, у. Хангаласский, п. Мохсоголлох, ул. Соколиная, д. 13</t>
  </si>
  <si>
    <t>Респ. Саха /Якутия/, у. Хангаласский, п. Мохсоголлох, ул. Соколиная, д. 3</t>
  </si>
  <si>
    <t>Респ. Саха /Якутия/, у. Хангаласский, п. Мохсоголлох, ул. Соколиная, д. 5</t>
  </si>
  <si>
    <t>Респ. Саха /Якутия/, у. Хангаласский, п. Мохсоголлох, ул. Соколиная, д. 7</t>
  </si>
  <si>
    <t>Респ. Саха /Якутия/, у. Хангаласский, п. Мохсоголлох, ул. Соколиная, д. 9</t>
  </si>
  <si>
    <t>МО "Немюгюнский наслег"</t>
  </si>
  <si>
    <t>Респ. Саха /Якутия/, у. Хангаласский, с. Ой, ул. Горького, д. 22</t>
  </si>
  <si>
    <t>2019 год</t>
  </si>
  <si>
    <t>Респ. Саха /Якутия/, г. Нерюнгри, ул. Южно-Якутская, д. 47</t>
  </si>
  <si>
    <t>ГП "Поселок Чульман"</t>
  </si>
  <si>
    <t>Респ. Саха /Якутия/, г. Нерюнгри, п. Чульман, ул. Новая, д. 2</t>
  </si>
  <si>
    <t>ГП "Поселок Чульман" спецсчет</t>
  </si>
  <si>
    <t>Респ. Саха /Якутия/, г. Нерюнгри, п. Чульман, ул. Циолковского, д. 8</t>
  </si>
  <si>
    <t>Респ. Саха /Якутия/, г. Нерюнгри, пр-кт. Дружбы Народов, д. 10, корп. 2</t>
  </si>
  <si>
    <t>Респ. Саха /Якутия/, г. Нерюнгри, пр-кт. Дружбы Народов, д. 14, корп. 1</t>
  </si>
  <si>
    <t>Респ. Саха /Якутия/, г. Нерюнгри, пр-кт. Дружбы Народов, д. 20</t>
  </si>
  <si>
    <t>МО "Город Нерюнгри" спецсчет</t>
  </si>
  <si>
    <t>Респ. Саха /Якутия/, г. Нерюнгри, ул. Аммосова, д. 8, корп. 1</t>
  </si>
  <si>
    <t>Респ. Саха /Якутия/, г. Нерюнгри, ул. Карла Маркса, д. 3</t>
  </si>
  <si>
    <t>Респ. Саха /Якутия/, г. Нерюнгри, ул. Карла Маркса, д. 3, корп. 4</t>
  </si>
  <si>
    <t>Респ. Саха /Якутия/, г. Нерюнгри, ул. Южно-Якутская, д. 36, корп. 1</t>
  </si>
  <si>
    <t>Респ. Саха /Якутия/, г. Якутск, мкр. Кангалассы, ул. 26 партсъезда, д. 5</t>
  </si>
  <si>
    <t>Респ. Саха /Якутия/, г. Якутск, мкр. Кангалассы, ул. Комсомольская, д. 3А</t>
  </si>
  <si>
    <t>Респ. Саха /Якутия/, г. Якутск, ул. Дзержинского, д. 13, корп. 1</t>
  </si>
  <si>
    <t>Респ. Саха /Якутия/, г. Якутск, ул. Дзержинского, д. 20, корп. 1</t>
  </si>
  <si>
    <t>Респ. Саха /Якутия/, г. Якутск, ул. Дзержинского, д. 20, корп. 2</t>
  </si>
  <si>
    <t>Респ. Саха /Якутия/, г. Якутск, ул. Дзержинского, д. 22</t>
  </si>
  <si>
    <t>Респ. Саха /Якутия/, г. Якутск, ул. Дзержинского, д. 22, корп. 1</t>
  </si>
  <si>
    <t>Респ. Саха /Якутия/, г. Якутск, ул. Дзержинского, д. 3</t>
  </si>
  <si>
    <t>Респ. Саха /Якутия/, г. Якутск, ул. Каландаришвили, д. 25, корп. 2</t>
  </si>
  <si>
    <t>Респ. Саха /Якутия/, г. Якутск, ул. Каландаришвили, д. 40, корп. 6</t>
  </si>
  <si>
    <t>Респ. Саха /Якутия/, г. Якутск, ул. Лермонтова, д. 24</t>
  </si>
  <si>
    <t>Респ. Саха /Якутия/, г. Якутск, ул. Лермонтова, д. 29, корп. 1</t>
  </si>
  <si>
    <t>Респ. Саха /Якутия/, г. Якутск, ул. Маяковского, д. 108</t>
  </si>
  <si>
    <t>Респ. Саха /Якутия/, г. Якутск, ул. Можайского, д. 19, корп. 3</t>
  </si>
  <si>
    <t>Респ. Саха /Якутия/, г. Якутск, ул. Петра Алексеева, д. 10</t>
  </si>
  <si>
    <t>Респ. Саха /Якутия/, г. Якутск, ул. Петра Алексеева, д. 12</t>
  </si>
  <si>
    <t>Респ. Саха /Якутия/, г. Якутск, ул. Петра Алексеева, д. 12, корп. 2</t>
  </si>
  <si>
    <t>Респ. Саха /Якутия/, г. Якутск, ул. Петра Алексеева, д. 6</t>
  </si>
  <si>
    <t>Респ. Саха /Якутия/, г. Якутск, ул. Петра Алексеева, д. 6, корп. 2</t>
  </si>
  <si>
    <t>Респ. Саха /Якутия/, г. Якутск, ул. Петра Алексеева, д. 8</t>
  </si>
  <si>
    <t>Респ. Саха /Якутия/, г. Якутск, ул. Федора Попова, д. 18, корп. 2</t>
  </si>
  <si>
    <t>Респ. Саха /Якутия/, г. Якутск, ул. Халтурина, д. 4</t>
  </si>
  <si>
    <t>Респ. Саха /Якутия/, г. Якутск, ул. Халтурина, д. 6, корп. 1</t>
  </si>
  <si>
    <t>Респ. Саха /Якутия/, г. Якутск, ул. Якова Потапова, д. 6</t>
  </si>
  <si>
    <t>Респ. Саха /Якутия/, г. Якутск, ул. Ярославского, д. 11</t>
  </si>
  <si>
    <t>Респ. Саха /Якутия/, г. Якутск, ул. Ярославского, д. 13</t>
  </si>
  <si>
    <t>Респ. Саха /Якутия/, г. Якутск, ул. Ярославского, д. 39</t>
  </si>
  <si>
    <t>Респ. Саха /Якутия/, г. Якутск, ул. Ярославского, д. 39, корп. 1</t>
  </si>
  <si>
    <t>Респ. Саха /Якутия/, г. Якутск, ул. Ярославского, д. 41</t>
  </si>
  <si>
    <t>Респ. Саха /Якутия/, г. Якутск, ул. Ярославского, д. 9</t>
  </si>
  <si>
    <t>МО "Поселок Тикси"</t>
  </si>
  <si>
    <t>Респ. Саха /Якутия/, у. Булунский, п. Тикси, ул. 50 лет Севморпути, д. 6</t>
  </si>
  <si>
    <t>Респ. Саха /Якутия/, у. Булунский, п. Тикси, ул. Гагарина, д. 7</t>
  </si>
  <si>
    <t>Респ. Саха /Якутия/, у. Булунский, п. Тикси, ул. Ленинская, д. 27</t>
  </si>
  <si>
    <t>Респ. Саха /Якутия/, у. Булунский, п. Тикси, ул. Трусова, д. 11</t>
  </si>
  <si>
    <t>Респ. Саха /Якутия/, у. Булунский, п. Тикси, ул. Трусова, д. 12</t>
  </si>
  <si>
    <t>Респ. Саха /Якутия/, у. Ленский, г. Ленск, ул. Дзержинского, д. 11</t>
  </si>
  <si>
    <t>Респ. Саха /Якутия/, у. Ленский, г. Ленск, ул. Дзержинского, д. 17</t>
  </si>
  <si>
    <t>Респ. Саха /Якутия/, у. Ленский, г. Ленск, ул. Дзержинского, д. 9</t>
  </si>
  <si>
    <t>Респ. Саха /Якутия/, у. Ленский, г. Ленск, ул. Ойунского, д. 19</t>
  </si>
  <si>
    <t>Респ. Саха /Якутия/, у. Ленский, г. Ленск, ул. Орджоникидзе, д. 22</t>
  </si>
  <si>
    <t>Респ. Саха /Якутия/, у. Ленский, г. Ленск, ул. Пролетарская, д. 19</t>
  </si>
  <si>
    <t>Респ. Саха /Якутия/, у. Мирнинский, п. Светлый, ул. Молодежная, д. 19</t>
  </si>
  <si>
    <t>Респ. Саха /Якутия/, у. Мирнинский, п. Светлый, ул. Молодежная, д. 23</t>
  </si>
  <si>
    <t>МО "Город Нюрба"</t>
  </si>
  <si>
    <t>Респ. Саха /Якутия/, у. Нюрбинский, г. Нюрба, ул. Степана Васильева, д. 129</t>
  </si>
  <si>
    <t>МО "Город Покровск"</t>
  </si>
  <si>
    <t>Респ. Саха /Якутия/, у. Хангаласский, г. Покровск, ул. Таежная, д. 2</t>
  </si>
  <si>
    <t>Респ. Саха /Якутия/, у. Хангаласский, г. Покровск, ул. Таежная, д. 3</t>
  </si>
  <si>
    <t>Респ. Саха /Якутия/, у. Хангаласский, г. Покровск, ул. Таежная, д. 5</t>
  </si>
  <si>
    <t>Респ. Саха /Якутия/, у. Хангаласский, п. Мохсоголлох, ул. Заводская, д. 1</t>
  </si>
  <si>
    <t>Респ. Саха /Якутия/, у. Хангаласский, п. Мохсоголлох, ул. Молодежная, д. 20</t>
  </si>
  <si>
    <t>Респ. Саха /Якутия/, у. Хангаласский, п. Мохсоголлох, ул. Молодежная, д. 20, корп. а</t>
  </si>
  <si>
    <t>Респ. Саха /Якутия/, у. Хангаласский, п. Мохсоголлох, ул. Молодежная, д. 24</t>
  </si>
  <si>
    <t>Респ. Саха /Якутия/, у. Хангаласский, п. Мохсоголлох, ул. Советская, д. 3</t>
  </si>
  <si>
    <t>Респ. Саха /Якутия/, у. Хангаласский, п. Мохсоголлох, ул. Соколиная, д. 12</t>
  </si>
  <si>
    <t>Респ. Саха /Якутия/, у. Хангаласский, п. Мохсоголлох, ул. Соколиная, д. 16</t>
  </si>
  <si>
    <t>Респ. Саха /Якутия/, у. Хангаласский, п. Мохсоголлох, ул. Соколиная, д. 22</t>
  </si>
  <si>
    <t>Респ. Саха /Якутия/, у. Хангаласский, п. Мохсоголлох, ул. Соколиная, д. 25</t>
  </si>
  <si>
    <t>Респ. Саха /Якутия/, у. Хангаласский, п. Мохсоголлох, ул. Соколиная, д. 4</t>
  </si>
  <si>
    <t>МО "Бестяхский наслег"</t>
  </si>
  <si>
    <t>Респ. Саха /Якутия/, у. Хангаласский, с. Бестях, ул. Центральная, д. 57</t>
  </si>
  <si>
    <t>2020 год с учетом остатков предыдущих периодов</t>
  </si>
  <si>
    <t>Респ. Саха /Якутия/, г. Нерюнгри, п. Беркакит, ул. Бочкарева, д. 4, корп. 1</t>
  </si>
  <si>
    <t>Респ. Саха /Якутия/, г. Нерюнгри, ул. Аммосова, д. 12</t>
  </si>
  <si>
    <t>Респ. Саха /Якутия/, г. Нерюнгри, ул. Чурапчинская, д. 39</t>
  </si>
  <si>
    <t>Респ. Саха /Якутия/, г. Якутск, мкр. Кангалассы, ул. 26 партсъезда, д. 1</t>
  </si>
  <si>
    <t>Респ. Саха /Якутия/, г. Якутск, с. Маган, ул. Лесная, д. 2</t>
  </si>
  <si>
    <t>Респ. Саха /Якутия/, г. Якутск, ул. Губина, д. 35</t>
  </si>
  <si>
    <t>Респ. Саха /Якутия/, г. Якутск, ул. Дзержинского, д. 40</t>
  </si>
  <si>
    <t>Респ. Саха /Якутия/, г. Якутск, ул. Дзержинского, д. 40, корп. 2</t>
  </si>
  <si>
    <t>Респ. Саха /Якутия/, г. Якутск, ул. Кирова, д. 34</t>
  </si>
  <si>
    <t>Респ. Саха /Якутия/, г. Якутск, ул. Кржижановского, д. 75, корп. 2</t>
  </si>
  <si>
    <t>Респ. Саха /Якутия/, г. Якутск, ул. Лермонтова, д. 92, корп. 2</t>
  </si>
  <si>
    <t>Респ. Саха /Якутия/, г. Якутск, ул. Мерзлотная, д. 29</t>
  </si>
  <si>
    <t>Респ. Саха /Якутия/, г. Якутск, ул. Чиряева, д. 8</t>
  </si>
  <si>
    <t>Респ. Саха /Якутия/, г. Якутск, ул. Ярославского, д. 30, корп. 1</t>
  </si>
  <si>
    <t>МО "Город Алдан"</t>
  </si>
  <si>
    <t>Респ. Саха /Якутия/, у. Алданский, г. Алдан, ул. Гагарина, д. 3</t>
  </si>
  <si>
    <t>МО "Поселок Нижний Куранах"</t>
  </si>
  <si>
    <t>Респ. Саха /Якутия/, у. Алданский, п. Нижний Куранах, пер. Школьный, д. 4</t>
  </si>
  <si>
    <t>Респ. Саха /Якутия/, у. Алданский, п. Нижний Куранах, пер. Школьный, д. 6</t>
  </si>
  <si>
    <t>Респ. Саха /Якутия/, у. Алданский, п. Нижний Куранах, ул. Школьная, д. 15</t>
  </si>
  <si>
    <t>Респ. Саха /Якутия/, у. Алданский, п. Нижний Куранах, ул. Школьная, д. 21</t>
  </si>
  <si>
    <t>Респ. Саха /Якутия/, у. Алданский, п. Нижний Куранах, ул. Школьная, д. 23</t>
  </si>
  <si>
    <t>Респ. Саха /Якутия/, у. Верхнеколымский, п. Зырянка, ул. Ленина, д. 21</t>
  </si>
  <si>
    <t>Респ. Саха /Якутия/, у. Верхнеколымский, п. Зырянка, ул. Победы, д. 20</t>
  </si>
  <si>
    <t>Респ. Саха /Якутия/, у. Верхнеколымский, п. Зырянка, ул. Шабунина, д. 8 *</t>
  </si>
  <si>
    <t>МО "Поселок Батагай"</t>
  </si>
  <si>
    <t>Респ. Саха /Якутия/, у. Верхоянский, пгт. Батагай, ул. Трохачева, д. 24а</t>
  </si>
  <si>
    <t>Респ. Саха /Якутия/, у. Верхоянский, пгт. Батагай, ул. Футбольная, д. 3</t>
  </si>
  <si>
    <t>Респ. Саха /Якутия/, у. Ленский, г. Ленск, ул. Дзержинского, д. 15</t>
  </si>
  <si>
    <t>Респ. Саха /Якутия/, у. Ленский, п. Пеледуй, ул. Советская, д. 78</t>
  </si>
  <si>
    <t>Респ. Саха /Якутия/, у. Мирнинский, г. Мирный, ул. Советская, д. 10</t>
  </si>
  <si>
    <t>Респ. Саха /Якутия/, у. Мирнинский, г. Мирный, ул. Советская, д. 21, корп. а</t>
  </si>
  <si>
    <t>МО "Мюрюнский наслег"</t>
  </si>
  <si>
    <t>Респ. Саха /Якутия/, у. Усть-Алданский, с. Мындаба, ул. им Ленина, д. 26</t>
  </si>
  <si>
    <t>Респ. Саха /Якутия/, у. Хангаласский, п. Мохсоголлох, ул. Соколиная, д. 1</t>
  </si>
  <si>
    <t>Остатки 2019 г.</t>
  </si>
  <si>
    <t>Респ. Саха /Якутия/, г. Нерюнгри, пр-кт. Геологов, д. 49</t>
  </si>
  <si>
    <t>Респ. Саха /Якутия/, г. Нерюнгри, пр-кт. Геологов, д. 63</t>
  </si>
  <si>
    <t>Респ. Саха /Якутия/, г. Нерюнгри, пр-кт. Геологов, д. 75, корп. 2</t>
  </si>
  <si>
    <t>Респ. Саха /Якутия/, г. Нерюнгри, пр-кт. Геологов, д. 79, корп. 1</t>
  </si>
  <si>
    <t>Респ. Саха /Якутия/, г. Нерюнгри, пр-кт. Дружбы Народов, д. 1</t>
  </si>
  <si>
    <t>Респ. Саха /Якутия/, г. Нерюнгри, пр-кт. Дружбы Народов, д. 10</t>
  </si>
  <si>
    <t>Респ. Саха /Якутия/, г. Нерюнгри, пр-кт. Дружбы Народов, д. 29</t>
  </si>
  <si>
    <t>Респ. Саха /Якутия/, г. Нерюнгри, пр-кт. Дружбы Народов, д. 29, корп. 2</t>
  </si>
  <si>
    <t>Респ. Саха /Якутия/, г. Нерюнгри, пр-кт. Ленина, д. 1, корп. 1</t>
  </si>
  <si>
    <t>Респ. Саха /Якутия/, г. Нерюнгри, пр-кт. Ленина, д. 1, корп. 2</t>
  </si>
  <si>
    <t>Респ. Саха /Якутия/, г. Нерюнгри, пр-кт. Ленина, д. 1, корп. 3</t>
  </si>
  <si>
    <t>Респ. Саха /Якутия/, г. Нерюнгри, пр-кт. Ленина, д. 7, корп. 1</t>
  </si>
  <si>
    <t>Респ. Саха /Якутия/, г. Нерюнгри, пр-кт. Мира, д. 27, корп. 2</t>
  </si>
  <si>
    <t>Респ. Саха /Якутия/, г. Нерюнгри, ул. Аммосова, д. 14</t>
  </si>
  <si>
    <t>Респ. Саха /Якутия/, г. Нерюнгри, ул. Аммосова, д. 4</t>
  </si>
  <si>
    <t>Респ. Саха /Якутия/, г. Нерюнгри, ул. им Кравченко, д. 11</t>
  </si>
  <si>
    <t>Респ. Саха /Якутия/, г. Нерюнгри, ул. им Кравченко, д. 17, корп. 2</t>
  </si>
  <si>
    <t>Респ. Саха /Якутия/, г. Нерюнгри, ул. им Кравченко, д. 18, корп. 1</t>
  </si>
  <si>
    <t>Респ. Саха /Якутия/, г. Нерюнгри, ул. им Кравченко, д. 19, корп. 2</t>
  </si>
  <si>
    <t>Респ. Саха /Якутия/, г. Нерюнгри, ул. им Кравченко, д. 19, корп. 3</t>
  </si>
  <si>
    <t>Респ. Саха /Якутия/, г. Нерюнгри, ул. Карла Маркса, д. 16, корп. 1</t>
  </si>
  <si>
    <t>Респ. Саха /Якутия/, г. Нерюнгри, ул. Карла Маркса, д. 25</t>
  </si>
  <si>
    <t>Респ. Саха /Якутия/, г. Нерюнгри, ул. Карла Маркса, д. 25, корп. 1</t>
  </si>
  <si>
    <t>Респ. Саха /Якутия/, г. Нерюнгри, ул. Карла Маркса, д. 25, корп. 3</t>
  </si>
  <si>
    <t>Респ. Саха /Якутия/, г. Нерюнгри, ул. Платона Ойунского, д. 2</t>
  </si>
  <si>
    <t>Респ. Саха /Якутия/, г. Нерюнгри, ул. Тимптонская, д. 7</t>
  </si>
  <si>
    <t>Респ. Саха /Якутия/, г. Нерюнгри, ул. Чурапчинская, д. 37, корп. 2</t>
  </si>
  <si>
    <t>Респ. Саха /Якутия/, г. Нерюнгри, ул. Чурапчинская, д. 37, корп. 3</t>
  </si>
  <si>
    <t>Респ. Саха /Якутия/, г. Нерюнгри, ул. Южно-Якутская, д. 38</t>
  </si>
  <si>
    <t>Респ. Саха /Якутия/, г. Якутск, мкр. Кангалассы, ул. Комсомольская, д. 10</t>
  </si>
  <si>
    <t>Респ. Саха /Якутия/, г. Якутск, с. Кильдямцы, ул. Труда, д. 52</t>
  </si>
  <si>
    <t>Респ. Саха /Якутия/, г. Якутск, с. Кильдямцы, ул. Труда, д. 54</t>
  </si>
  <si>
    <t>Респ. Саха /Якутия/, г. Якутск, ул. Бекетова, д. 11, корп. 1</t>
  </si>
  <si>
    <t>Респ. Саха /Якутия/, г. Якутск, ул. Кузьмина, д. 10</t>
  </si>
  <si>
    <t>Респ. Саха /Якутия/, г. Якутск, ул. Можайского, д. 17, корп. 1</t>
  </si>
  <si>
    <t>Респ. Саха /Якутия/, г. Якутск, ул. Петра Алексеева, д. 12, корп. 1</t>
  </si>
  <si>
    <t>Респ. Саха /Якутия/, г. Якутск, ул. Петра Алексеева, д. 8, корп. 1</t>
  </si>
  <si>
    <t>Респ. Саха /Якутия/, г. Якутск, ул. Семена Данилова, д. 4, корп. 2</t>
  </si>
  <si>
    <t>Респ. Саха /Якутия/, г. Якутск, ул. Стадухина, д. 80</t>
  </si>
  <si>
    <t>Респ. Саха /Якутия/, г. Якутск, ул. Федора Попова, д. 14, корп. 1</t>
  </si>
  <si>
    <t>МО "Поселок Ленинский"</t>
  </si>
  <si>
    <t>Респ. Саха /Якутия/, у. Алданский, п. Лебединый, ул. Гагарина, д. 44</t>
  </si>
  <si>
    <t>Респ. Саха /Якутия/, у. Алданский, п. Лебединый, ул. Гагарина, д. 46</t>
  </si>
  <si>
    <t>Респ. Саха /Якутия/, у. Алданский, п. Нижний Куранах, ул. Строительная, д. 10</t>
  </si>
  <si>
    <t>Респ. Саха /Якутия/, у. Алданский, п. Нижний Куранах, ул. Строительная, д. 16</t>
  </si>
  <si>
    <t>Респ. Саха /Якутия/, у. Алданский, п. Нижний Куранах, ул. Строительная, д. 18</t>
  </si>
  <si>
    <t>Респ. Саха /Якутия/, у. Алданский, п. Нижний Куранах, ул. Строительная, д. 2</t>
  </si>
  <si>
    <t>Респ. Саха /Якутия/, у. Алданский, п. Нижний Куранах, ул. Строительная, д. 20</t>
  </si>
  <si>
    <t>Респ. Саха /Якутия/, у. Алданский, п. Нижний Куранах, ул. Строительная, д. 21</t>
  </si>
  <si>
    <t>Респ. Саха /Якутия/, у. Алданский, п. Нижний Куранах, ул. Строительная, д. 4</t>
  </si>
  <si>
    <t>Респ. Саха /Якутия/, у. Алданский, п. Нижний Куранах, ул. Строительная, д. 6</t>
  </si>
  <si>
    <t>МО "Угольнинский наслег"</t>
  </si>
  <si>
    <t>Респ. Саха /Якутия/, у. Верхнеколымский, с. Угольное, ул. Дорожная, д. 9</t>
  </si>
  <si>
    <t>Респ. Саха /Якутия/, у. Верхоянский, пгт. Батагай, ул. Ленина, д. 26а</t>
  </si>
  <si>
    <t>Респ. Саха /Якутия/, у. Верхоянский, пгт. Батагай, ул. Центральная, д. 17</t>
  </si>
  <si>
    <t>МО "Село Майя"</t>
  </si>
  <si>
    <t>Респ. Саха /Якутия/, у. Мегино-Кангаласский, с. Майя, ул. Степанова, д. 10, корп. 1</t>
  </si>
  <si>
    <t>Респ. Саха /Якутия/, у. Мирнинский, г. Мирный, пр-кт. Ленинградский, д. 1, корп. 1</t>
  </si>
  <si>
    <t>Респ. Саха /Якутия/, у. Мирнинский, г. Мирный, ул. Ленина, д. 35, корп. а</t>
  </si>
  <si>
    <t xml:space="preserve"> Респ. Саха /Якутия/, у. Мирнинский, г. Мирный, ул. Ленина, д. 7 *</t>
  </si>
  <si>
    <t>Респ. Саха /Якутия/, у. Мирнинский, г. Мирный, ул. Солдатова, д. 3</t>
  </si>
  <si>
    <t>Респ. Саха /Якутия/, у. Мирнинский, г. Мирный, ш. 50 лет Октября, д. 12, корп. 1</t>
  </si>
  <si>
    <t>МО "Поселок Айхал"</t>
  </si>
  <si>
    <t>Респ. Саха /Якутия/, у. Мирнинский, п. Айхал, ул. Энтузиастов, д. 3</t>
  </si>
  <si>
    <t>МО "Поселок Чернышевский"</t>
  </si>
  <si>
    <t>Респ. Саха /Якутия/, у. Мирнинский, п. Чернышевский, ул. Космонавтов, д. 10/1</t>
  </si>
  <si>
    <t>Респ. Саха /Якутия/, у. Нюрбинский, г. Нюрба, кв-л. Энергетик, д. 7</t>
  </si>
  <si>
    <t>Респ. Саха /Якутия/, у. Нюрбинский, г. Нюрба, кв-л. Энергетик, д. 9</t>
  </si>
  <si>
    <t>МО "Поселок Хандыга"</t>
  </si>
  <si>
    <t>Респ. Саха /Якутия/, у. Томпонский, п. Хандыга, ул. Лесная, д. 16</t>
  </si>
  <si>
    <t>Респ. Саха /Якутия/, у. Хангаласский, г. Покровск, ул. Южная, д. 10</t>
  </si>
  <si>
    <t>2020 год</t>
  </si>
  <si>
    <t>Респ. Саха /Якутия/, г. Нерюнгри, п. Беркакит, ул. Башарина, д. 8</t>
  </si>
  <si>
    <t>Респ. Саха /Якутия/, г. Нерюнгри, пр-кт. Геологов, д. 39, корп. 1</t>
  </si>
  <si>
    <t>Респ. Саха /Якутия/, г. Нерюнгри, пр-кт. Геологов, д. 81, корп. 2</t>
  </si>
  <si>
    <t>Респ. Саха /Якутия/, г. Нерюнгри, пр-кт. Дружбы Народов, д. 27, корп. 1</t>
  </si>
  <si>
    <t>Респ. Саха /Якутия/, г. Нерюнгри, пр-кт. Дружбы Народов, д. 6, корп. 1</t>
  </si>
  <si>
    <t>Респ. Саха /Якутия/, г. Нерюнгри, пр-кт. Ленина, д. 14, корп. 1</t>
  </si>
  <si>
    <t>Респ. Саха /Якутия/, г. Нерюнгри, пр-кт. Ленина, д. 16, корп. 1</t>
  </si>
  <si>
    <t>Респ. Саха /Якутия/, г. Нерюнгри, пр-кт. Ленина, д. 19</t>
  </si>
  <si>
    <t>Респ. Саха /Якутия/, г. Нерюнгри, пр-кт. Мира, д. 27, корп. 1</t>
  </si>
  <si>
    <t>Респ. Саха /Якутия/, г. Нерюнгри, пр-кт. Мира, д. 3</t>
  </si>
  <si>
    <t>Респ. Саха /Якутия/, г. Нерюнгри, пр-кт. Мира, д. 5</t>
  </si>
  <si>
    <t>Респ. Саха /Якутия/, г. Нерюнгри, ул. Аммосова, д. 2</t>
  </si>
  <si>
    <t>Респ. Саха /Якутия/, г. Нерюнгри, ул. Аммосова, д. 2, корп. 2</t>
  </si>
  <si>
    <t>Респ. Саха /Якутия/, г. Нерюнгри, ул. Аммосова, д. 4, корп. 2</t>
  </si>
  <si>
    <t>Респ. Саха /Якутия/, г. Нерюнгри, ул. Аммосова, д. 6</t>
  </si>
  <si>
    <t>Респ. Саха /Якутия/, г. Нерюнгри, ул. Аммосова, д. 6, корп. 2</t>
  </si>
  <si>
    <t>Респ. Саха /Якутия/, г. Нерюнгри, ул. Аммосова, д. 8</t>
  </si>
  <si>
    <t>Респ. Саха /Якутия/, г. Нерюнгри, ул. Карла Маркса, д. 1, корп. 2</t>
  </si>
  <si>
    <t>Респ. Саха /Якутия/, г. Нерюнгри, ул. Карла Маркса, д. 20</t>
  </si>
  <si>
    <t>Респ. Саха /Якутия/, г. Нерюнгри, ул. Карла Маркса, д. 3, корп. 2</t>
  </si>
  <si>
    <t>Респ. Саха /Якутия/, г. Нерюнгри, ул. Строителей, д. 1</t>
  </si>
  <si>
    <t>Респ. Саха /Якутия/, г. Якутск, пр-кт. Ленина, д. 7, корп. 1</t>
  </si>
  <si>
    <t>Респ. Саха /Якутия/, г. Якутск, ул. Автодорожная, д. 40, корп. 7</t>
  </si>
  <si>
    <t>Респ. Саха /Якутия/, г. Якутск, ул. Богдана Чижика, д. 4</t>
  </si>
  <si>
    <t>Респ. Саха /Якутия/, г. Якутск, ул. Лермонтова, д. 94, корп. 1</t>
  </si>
  <si>
    <t>Респ. Саха /Якутия/, г. Якутск, ул. Хабарова, д. 19, корп. 3</t>
  </si>
  <si>
    <t>ГО "город Якутск" спецсчет</t>
  </si>
  <si>
    <t>Респ. Саха /Якутия/, г. Якутск, ул. Хабарова, д. 11</t>
  </si>
  <si>
    <t>Респ. Саха /Якутия/, г. Якутск, ш. Сергеляхское, д. 1</t>
  </si>
  <si>
    <t>Респ. Саха /Якутия/, у. Булунский, п. Тикси, ул. Трусова, д. 5</t>
  </si>
  <si>
    <t>Респ. Саха /Якутия/, у. Мирнинский, г. Мирный, пр-кт. Ленинградский, д. 21</t>
  </si>
  <si>
    <t>Респ. Саха /Якутия/, у. Мирнинский, г. Мирный, ул. Советская, д. 6</t>
  </si>
  <si>
    <t>Респ. Саха /Якутия/, у. Мирнинский, г. Мирный, ул. Тихонова, д. 6</t>
  </si>
  <si>
    <t>Респ. Саха /Якутия/, у. Мирнинский, г. Мирный, ш. 50 лет Октября, д. 14</t>
  </si>
  <si>
    <t>2021 год</t>
  </si>
  <si>
    <t>Респ. Саха /Якутия/, г. Нерюнгри, ул. Аммосова, д. 14, корп. 1</t>
  </si>
  <si>
    <t>Респ. Саха /Якутия/, г. Нерюнгри, ул. им Кравченко, д. 25</t>
  </si>
  <si>
    <t>Респ. Саха /Якутия/, г. Нерюнгри, ул. Строителей, д. 3, корп. 1</t>
  </si>
  <si>
    <t>Респ. Саха /Якутия/, г. Якутск, мкр. 202-й, д. 14</t>
  </si>
  <si>
    <t>Респ. Саха /Якутия/, г. Якутск, мкр. 202-й, д. 17</t>
  </si>
  <si>
    <t>Респ. Саха /Якутия/, г. Якутск, ул. Губина, д. 1, корп. 1</t>
  </si>
  <si>
    <t>Респ. Саха /Якутия/, г. Якутск, ул. Каландаришвили, д. 23, корп. 1</t>
  </si>
  <si>
    <t>Респ. Саха /Якутия/, г. Якутск, ул. Октябрьская, д. 26, корп. 5</t>
  </si>
  <si>
    <t>Респ. Саха /Якутия/, у. Ленский, г. Ленск, ул. Набережная, д. 105</t>
  </si>
  <si>
    <t>Респ. Саха /Якутия/, у. Мирнинский, г. Мирный, ул. Аммосова, д. 98, корп. 2</t>
  </si>
  <si>
    <t>Респ. Саха /Якутия/, у. Мирнинский, г. Мирный, ул. Комсомольская, д. 22</t>
  </si>
  <si>
    <t>Респ. Саха /Якутия/, у. Верхнеколымский, п. Зырянка, ул. Стадухина, д. 7</t>
  </si>
  <si>
    <t>Исполнение 2021 год</t>
  </si>
  <si>
    <t>Респ. Саха /Якутия/, г. Нерюнгри, п. Чульман, ул. Титова, д. 13</t>
  </si>
  <si>
    <t>Респ. Саха /Якутия/, г. Нерюнгри, ул. Лужников, д. 3, корп. 1</t>
  </si>
  <si>
    <t>Респ. Саха /Якутия/, г. Нерюнгри, пр-кт. Ленина, д. 4</t>
  </si>
  <si>
    <t>???</t>
  </si>
  <si>
    <t>Респ. Саха /Якутия/, г. Нерюнгри, пр-кт. Геологов, д. 43</t>
  </si>
  <si>
    <t>Респ. Саха /Якутия/, г. Нерюнгри, пр-кт. Геологов, д. 49, корп. 1</t>
  </si>
  <si>
    <t>Респ. Саха /Якутия/, г. Нерюнгри, пр-кт. Геологов, д. 71</t>
  </si>
  <si>
    <t>Респ. Саха /Якутия/, г. Нерюнгри, пр-кт. Геологов, д. 79</t>
  </si>
  <si>
    <t>Респ. Саха /Якутия/, г. Нерюнгри, пр-кт. Дружбы Народов, д. 16, корп. 1</t>
  </si>
  <si>
    <t>Респ. Саха /Якутия/, г. Нерюнгри, пр-кт. Дружбы Народов, д. 18</t>
  </si>
  <si>
    <t>Респ. Саха /Якутия/, г. Нерюнгри, пр-кт. Дружбы Народов, д. 20, корп. 1</t>
  </si>
  <si>
    <t>Респ. Саха /Якутия/, г. Нерюнгри, пр-кт. Дружбы Народов, д. 23</t>
  </si>
  <si>
    <t>Респ. Саха /Якутия/, г. Нерюнгри, пр-кт. Дружбы Народов, д. 29, корп. 1</t>
  </si>
  <si>
    <t>Респ. Саха /Якутия/, г. Нерюнгри, пр-кт. Дружбы Народов, д. 29, корп. 3</t>
  </si>
  <si>
    <t>Респ. Саха /Якутия/, г. Нерюнгри, пр-кт. Дружбы Народов, д. 8, корп. 2</t>
  </si>
  <si>
    <t>Респ. Саха /Якутия/, г. Нерюнгри, пр-кт. Дружбы Народов, д. 9, корп. 1</t>
  </si>
  <si>
    <t>Респ. Саха /Якутия/, г. Нерюнгри, пр-кт. Ленина, д. 10</t>
  </si>
  <si>
    <t>Респ. Саха /Якутия/, г. Нерюнгри, пр-кт. Ленина, д. 12</t>
  </si>
  <si>
    <t>Респ. Саха /Якутия/, г. Нерюнгри, пр-кт. Ленина, д. 14</t>
  </si>
  <si>
    <t>Респ. Саха /Якутия/, г. Нерюнгри, пр-кт. Ленина, д. 15</t>
  </si>
  <si>
    <t>Респ. Саха /Якутия/, г. Нерюнгри, пр-кт. Ленина, д. 16</t>
  </si>
  <si>
    <t>Респ. Саха /Якутия/, г. Нерюнгри, пр-кт. Ленина, д. 18</t>
  </si>
  <si>
    <t>Респ. Саха /Якутия/, г. Нерюнгри, пр-кт. Ленина, д. 20</t>
  </si>
  <si>
    <t>Респ. Саха /Якутия/, г. Нерюнгри, пр-кт. Мира, д. 1</t>
  </si>
  <si>
    <t>Респ. Саха /Якутия/, г. Нерюнгри, пр-кт. Мира, д. 15</t>
  </si>
  <si>
    <t>Респ. Саха /Якутия/, г. Нерюнгри, пр-кт. Мира, д. 15, корп. 3</t>
  </si>
  <si>
    <t>Респ. Саха /Якутия/, г. Нерюнгри, пр-кт. Мира, д. 17, корп. 1</t>
  </si>
  <si>
    <t>Респ. Саха /Якутия/, г. Нерюнгри, пр-кт. Мира, д. 19, корп. 2</t>
  </si>
  <si>
    <t>Респ. Саха /Якутия/, г. Нерюнгри, пр-кт. Мира, д. 21, корп. 2</t>
  </si>
  <si>
    <t>Респ. Саха /Якутия/, г. Нерюнгри, пр-кт. Мира, д. 27</t>
  </si>
  <si>
    <t>Респ. Саха /Якутия/, г. Нерюнгри, пр-кт. Мира, д. 7</t>
  </si>
  <si>
    <t>Респ. Саха /Якутия/, г. Нерюнгри, ул. Карла Маркса, д. 1, корп. 1</t>
  </si>
  <si>
    <t>Респ. Саха /Якутия/, г. Нерюнгри, ул. Карла Маркса, д. 16</t>
  </si>
  <si>
    <t>Респ. Саха /Якутия/, г. Нерюнгри, ул. им Кравченко, д. 10</t>
  </si>
  <si>
    <t>Респ. Саха /Якутия/, г. Нерюнгри, ул. им Кравченко, д. 20, корп. 1</t>
  </si>
  <si>
    <t>Респ. Саха /Якутия/, г. Нерюнгри, ул. Южно-Якутская, д. 42</t>
  </si>
  <si>
    <t>Респ. Саха /Якутия/, г. Якутск, мкр. Марха, ул. Маганский тракт 2 км, д. 3</t>
  </si>
  <si>
    <t>Респ. Саха /Якутия/, г. Якутск, мкр. Птицефабрика, д. 7</t>
  </si>
  <si>
    <t>Респ. Саха /Якутия/, г. Якутск, с. Хатассы, ул. Каландарашвили, д. 4, корп. 1</t>
  </si>
  <si>
    <t>Респ. Саха /Якутия/, г. Якутск, пр-кт. Ленина, д. 11, корп. 2</t>
  </si>
  <si>
    <t>Респ. Саха /Якутия/, г. Якутск, пр-кт. Ленина, д. 44</t>
  </si>
  <si>
    <t>Респ. Саха /Якутия/, г. Якутск, пр-кт. Ленина, д. 9</t>
  </si>
  <si>
    <t>Респ. Саха /Якутия/, г. Якутск, ул. Автодорожная, д. 40, корп. 6</t>
  </si>
  <si>
    <t>Респ. Саха /Якутия/, г. Якутск, ул. Дзержинского, д. 33</t>
  </si>
  <si>
    <t>Респ. Саха /Якутия/, г. Якутск, ул. Каландаришвили, д. 38, корп. 2</t>
  </si>
  <si>
    <t>Респ. Саха /Якутия/, г. Якутск, ул. Каландаришвили, д. 38, корп. 3</t>
  </si>
  <si>
    <t>Респ. Саха /Якутия/, г. Якутск, ул. Каландаришвили, д. 40, корп. 1</t>
  </si>
  <si>
    <t>Респ. Саха /Якутия/, г. Якутск, ул. Каландаришвили, д. 40, корп. 4</t>
  </si>
  <si>
    <t>Респ. Саха /Якутия/, г. Якутск, ул. Каландаришвили, д. 40, корп. 7</t>
  </si>
  <si>
    <t>Респ. Саха /Якутия/, г. Якутск, ул. Курашова, д. 1, корп. 1</t>
  </si>
  <si>
    <t>Респ. Саха /Якутия/, г. Якутск, ул. Кулаковского, д. 4, корп. 3</t>
  </si>
  <si>
    <t>Респ. Саха /Якутия/, г. Якутск, ул. Кулаковского, д. 44</t>
  </si>
  <si>
    <t>Респ. Саха /Якутия/, г. Якутск, ул. Космонавтов, д. 17, корп. 1</t>
  </si>
  <si>
    <t>Респ. Саха /Якутия/, г. Якутск, ул. Лермонтова, д. 29</t>
  </si>
  <si>
    <t>Респ. Саха /Якутия/, г. Якутск, ул. Лермонтова, д. 58, корп. 2</t>
  </si>
  <si>
    <t>Респ. Саха /Якутия/, г. Якутск, ул. Можайского, д. 19, корп. 1</t>
  </si>
  <si>
    <t>Респ. Саха /Якутия/, г. Якутск, ул. Можайского, д. 21</t>
  </si>
  <si>
    <t>Респ. Саха /Якутия/, г. Якутск, ул. Октябрьская, д. 5</t>
  </si>
  <si>
    <t>Респ. Саха /Якутия/, г. Якутск, ул. Орджоникидзе, д. 33</t>
  </si>
  <si>
    <t>проверить СС Алекесеева ЕИ</t>
  </si>
  <si>
    <t>Респ. Саха /Якутия/, г. Якутск, ул. Хабарова, д. 3</t>
  </si>
  <si>
    <t>проверить СС Алексеева ЕИ</t>
  </si>
  <si>
    <t>Респ. Саха /Якутия/, г. Якутск, ул. Ярославского, д. 7</t>
  </si>
  <si>
    <t>Респ. Саха /Якутия/, г. Якутск, ул. Ярославского, д. 7, корп. 1</t>
  </si>
  <si>
    <t>Респ. Саха /Якутия/, п. Жатай, ул. Северная, д. 21</t>
  </si>
  <si>
    <t>Респ. Саха /Якутия/, п. Жатай, ул. Северная, д. 21/1</t>
  </si>
  <si>
    <t>Респ. Саха /Якутия/, п. Жатай, ул. Северная, д. 37</t>
  </si>
  <si>
    <t>МО "Город Томмот"</t>
  </si>
  <si>
    <t>Респ. Саха /Якутия/, у. Алданский, г. Томмот, ул. Крупской, д. 6</t>
  </si>
  <si>
    <t>Респ. Саха /Якутия/, у. Булунский, п. Тикси, ул. Морская, д. 35а</t>
  </si>
  <si>
    <t>Проверить МБ Алексеева ЕИ</t>
  </si>
  <si>
    <t>Респ. Саха /Якутия/, у. Булунский, п. Тикси 3-й, ул. Полярной Авиации, д. 8</t>
  </si>
  <si>
    <t>Респ. Саха /Якутия/, у. Булунский, п. Тикси, ул. 50 лет Севморпути, д. 2</t>
  </si>
  <si>
    <t>Респ. Саха /Якутия/, у. Булунский, п. Тикси, ул. 50 лет Севморпути, д. 4</t>
  </si>
  <si>
    <t>Респ. Саха /Якутия/, у. Булунский, п. Тикси, ул. Академика Федорова, д. 26</t>
  </si>
  <si>
    <t>Респ. Саха /Якутия/, у. Булунский, п. Тикси, ул. Трусова, д. 3</t>
  </si>
  <si>
    <t>Респ. Саха /Якутия/, у. Верхнеколымский, с. Угольное, ул. Дорожная, д. 12</t>
  </si>
  <si>
    <t>Проверить ЗС Алексеева ЕИ</t>
  </si>
  <si>
    <t>Проверить СС Алексеева ЕИ</t>
  </si>
  <si>
    <t>Респ. Саха /Якутия/, у. Ленский, г. Ленск, ул. Ойунского, д. 26</t>
  </si>
  <si>
    <t>Респ. Саха /Якутия/, у. Ленский, г. Ленск, ул. Ойунского, д. 28</t>
  </si>
  <si>
    <t>проверить Иные Алексеева ЕИ</t>
  </si>
  <si>
    <t>Респ. Саха /Якутия/, у. Мирнинский, г. Мирный, пр-кт. Ленинградский, д. 19</t>
  </si>
  <si>
    <t>Респ. Саха /Якутия/, у. Мирнинский, г. Мирный, пр-кт. Ленинградский, д. 21, корп. 1</t>
  </si>
  <si>
    <t>Респ. Саха /Якутия/, у. Мирнинский, г. Мирный, ул. Аммосова, д. 100</t>
  </si>
  <si>
    <t>Респ. Саха /Якутия/, у. Мирнинский, г. Мирный, ул. Ленина, д. 35, корп. А</t>
  </si>
  <si>
    <t>проверить ЗС Алексеева ЕИ</t>
  </si>
  <si>
    <t>Респ. Саха /Якутия/, у. Мирнинский, г. Мирный, ул. Солдатова, д. 12</t>
  </si>
  <si>
    <t>Респ. Саха /Якутия/, у. Мирнинский, г. Мирный, ул. Солдатова, д. 2, корп. 1</t>
  </si>
  <si>
    <t>Респ. Саха /Якутия/, у. Мирнинский, г. Мирный, ул. Советская, д. 21</t>
  </si>
  <si>
    <t>Респ. Саха /Якутия/, у. Мирнинский, г. Мирный, ул. Солдатова, д. 10</t>
  </si>
  <si>
    <t>Респ. Саха /Якутия/, у. Мирнинский, г. Мирный, ул. Тихонова, д. 12</t>
  </si>
  <si>
    <t>Респ. Саха /Якутия/, у. Мирнинский, г. Мирный, ул. Тихонова, д. 12, корп. 2</t>
  </si>
  <si>
    <t>Респ. Саха /Якутия/, у. Мирнинский, п. Светлый, ул. Гидростроителей, д. 2</t>
  </si>
  <si>
    <t>Респ. Саха /Якутия/, у. Мирнинский, п. Светлый, ул. Молодежная, д. 21</t>
  </si>
  <si>
    <t>МО "поселок Черский"</t>
  </si>
  <si>
    <t>Респ. Саха /Якутия/, у. Нижнеколымский, п. Черский, ул. Пушкина, д. 15</t>
  </si>
  <si>
    <t>Респ. Саха /Якутия/, у. Нижнеколымский, п. Черский, ул. Таврата, д. 13</t>
  </si>
  <si>
    <t>Респ. Саха /Якутия/, у. Нижнеколымский, п. Черский, ул. Таврата, д. 12</t>
  </si>
  <si>
    <t>Респ. Саха /Якутия/, у. Томпонский, п. Хандыга, ул. Геолога Кудрявого, д. 31</t>
  </si>
  <si>
    <t>Респ. Саха /Якутия/, у. Томпонский, п. Хандыга, ул. Геолога Кудрявого, д. 32</t>
  </si>
  <si>
    <t>Респ. Саха /Якутия/, у. Томпонский, п. Хандыга, ул. Геолога Кудрявого, д. 36</t>
  </si>
  <si>
    <t>Респ. Саха /Якутия/, у. Томпонский, п. Хандыга, ул. М.Карпова, д. 3</t>
  </si>
  <si>
    <t>Респ. Саха /Якутия/, у. Томпонский, п. Хандыга, ул. Магаданская, д. 4</t>
  </si>
  <si>
    <t>МО "поселок Депутатский" спецсчет</t>
  </si>
  <si>
    <t>Респ. Саха /Якутия/, у. Усть-Янский, пгт. Депутатский, мкр. Арктика, д. 1</t>
  </si>
  <si>
    <t>Респ. Саха /Якутия/, у. Усть-Янский, пгт. Депутатский, мкр. Арктика, д. 10</t>
  </si>
  <si>
    <t>Респ. Саха /Якутия/, у. Усть-Янский, пгт. Депутатский, мкр. Арктика, д. 11</t>
  </si>
  <si>
    <t>Респ. Саха /Якутия/, у. Усть-Янский, пгт. Депутатский, мкр. Арктика, д. 12</t>
  </si>
  <si>
    <t>Респ. Саха /Якутия/, у. Усть-Янский, пгт. Депутатский, мкр. Арктика, д. 14</t>
  </si>
  <si>
    <t>Респ. Саха /Якутия/, у. Усть-Янский, пгт. Депутатский, мкр. Арктика, д. 18</t>
  </si>
  <si>
    <t>Респ. Саха /Якутия/, у. Усть-Янский, пгт. Депутатский, мкр. Арктика, д. 2</t>
  </si>
  <si>
    <t>Респ. Саха /Якутия/, у. Усть-Янский, пгт. Депутатский, мкр. Арктика, д. 26</t>
  </si>
  <si>
    <t>Респ. Саха /Якутия/, у. Усть-Янский, пгт. Депутатский, мкр. Арктика, д. 3</t>
  </si>
  <si>
    <t>Респ. Саха /Якутия/, у. Усть-Янский, пгт. Депутатский, мкр. Арктика, д. 4</t>
  </si>
  <si>
    <t>Респ. Саха /Якутия/, у. Усть-Янский, пгт. Депутатский, мкр. Арктика, д. 5</t>
  </si>
  <si>
    <t>Респ. Саха /Якутия/, у. Усть-Янский, пгт. Депутатский, мкр. Арктика, д. 6</t>
  </si>
  <si>
    <t>Респ. Саха /Якутия/, у. Усть-Янский, пгт. Депутатский, мкр. Арктика, д. 8</t>
  </si>
  <si>
    <t>Респ. Саха /Якутия/, у. Усть-Янский, пгт. Депутатский, мкр. Арктика, д. 9</t>
  </si>
  <si>
    <t>Респ. Саха /Якутия/, у. Хангаласский, п. Мохсоголлох, ул. Молодежная, д. 18, корп. а</t>
  </si>
  <si>
    <t>Респ. Саха /Якутия/, у. Хангаласский, п. Мохсоголлох, ул. Соколиная, д. 11</t>
  </si>
  <si>
    <t>Респ. Саха /Якутия/, у. Хангаласский, п. Мохсоголлох, ул. Соколиная, д. 23</t>
  </si>
  <si>
    <t>Респ. Саха /Якутия/, у. Хангаласский, п. Мохсоголлох, ул. Соколиная, д. 24</t>
  </si>
  <si>
    <t>Респ. Саха /Якутия/, у. Хангаласский, п. Мохсоголлох, ул. Советская, д. 5</t>
  </si>
  <si>
    <t>Респ. Саха /Якутия/, у. Хангаласский, п. Мохсоголлох, ул. Соколиная, д. 10</t>
  </si>
  <si>
    <t>Респ. Саха /Якутия/, у. Хангаласский, с. Бестях, ул. Центральная, д. 26</t>
  </si>
  <si>
    <t>проверить ГБ Алексеева ЕИ</t>
  </si>
  <si>
    <t>Респ. Саха /Якутия/, у. Хангаласский, с. Ой, ул. Горького, д. 22, корп. 1</t>
  </si>
  <si>
    <t>Проектно-сметная документация</t>
  </si>
  <si>
    <t>ГП "Поселок Золотинка"</t>
  </si>
  <si>
    <t>Респ. Саха /Якутия/, г. Нерюнгри, п. Золотинка, ул. Железнодорожная, д. 2</t>
  </si>
  <si>
    <t>Респ. Саха /Якутия/, г. Нерюнгри, п. Золотинка, ул. Железнодорожная, д. 3</t>
  </si>
  <si>
    <t>Респ. Саха /Якутия/, г. Нерюнгри, п. Золотинка, ул. Железнодорожная, д. 4</t>
  </si>
  <si>
    <t>Респ. Саха /Якутия/, г. Нерюнгри, п. Чульман, ул. Островского, д. 12</t>
  </si>
  <si>
    <t>Респ. Саха /Якутия/, г. Нерюнгри, п. Чульман, ул. Школьная, д. 12</t>
  </si>
  <si>
    <t>Респ. Саха /Якутия/, г. Нерюнгри, пр-кт. Дружбы Народов, д. 25, корп. 2</t>
  </si>
  <si>
    <t>Респ. Саха /Якутия/, г. Нерюнгри, пр-кт. Ленина, д. 1</t>
  </si>
  <si>
    <t>Респ. Саха /Якутия/, г. Нерюнгри, пр-кт. Ленина, д. 16, корп. 2</t>
  </si>
  <si>
    <t>Респ. Саха /Якутия/, г. Нерюнгри, пр-кт. Ленина, д. 7</t>
  </si>
  <si>
    <t>Респ. Саха /Якутия/, г. Нерюнгри, пр-кт. Мира, д. 15, корп. 2</t>
  </si>
  <si>
    <t>Респ. Саха /Якутия/, г. Нерюнгри, пр-кт. Мира, д. 19, корп. 1</t>
  </si>
  <si>
    <t>Респ. Саха /Якутия/, г. Нерюнгри, пр-кт. Мира, д. 25, корп. 1</t>
  </si>
  <si>
    <t>Респ. Саха /Якутия/, г. Нерюнгри, пр-кт. Мира, д. 3, корп. 1</t>
  </si>
  <si>
    <t>Респ. Саха /Якутия/, г. Нерюнгри, ул. Аммосова, д. 6, корп. 1</t>
  </si>
  <si>
    <t>Респ. Саха /Якутия/, г. Нерюнгри, ул. им Кравченко, д. 12</t>
  </si>
  <si>
    <t>Респ. Саха /Якутия/, г. Нерюнгри, ул. им Кравченко, д. 4</t>
  </si>
  <si>
    <t>Респ. Саха /Якутия/, г. Нерюнгри, ул. им Кравченко, д. 6</t>
  </si>
  <si>
    <t>Респ. Саха /Якутия/, г. Нерюнгри, ул. им Кравченко, д. 8</t>
  </si>
  <si>
    <t>Респ. Саха /Якутия/, г. Нерюнгри, ул. Карла Маркса, д. 27</t>
  </si>
  <si>
    <t>Респ. Саха /Якутия/, г. Нерюнгри, ул. Карла Маркса, д. 29, корп. 1</t>
  </si>
  <si>
    <t>Респ. Саха /Якутия/, г. Нерюнгри, ул. Лужников, д. 3</t>
  </si>
  <si>
    <t>Респ. Саха /Якутия/, г. Нерюнгри, ул. Новостроевская, д. 3</t>
  </si>
  <si>
    <t>Респ. Саха /Якутия/, г. Нерюнгри, ул. Новостроевская, д. 5</t>
  </si>
  <si>
    <t>Респ. Саха /Якутия/, г. Нерюнгри, ул. Сосновая, д. 4</t>
  </si>
  <si>
    <t>Респ. Саха /Якутия/, г. Нерюнгри, ул. Строителей, д. 3</t>
  </si>
  <si>
    <t>Респ. Саха /Якутия/, г. Нерюнгри, ул. Тимптонская, д. 1</t>
  </si>
  <si>
    <t>Респ. Саха /Якутия/, г. Нерюнгри, ул. Тимптонская, д. 3</t>
  </si>
  <si>
    <t>Респ. Саха /Якутия/, г. Нерюнгри, ул. Тимптонская, д. 3, корп. 1</t>
  </si>
  <si>
    <t>Респ. Саха /Якутия/, г. Нерюнгри, ул. Тимптонская, д. 7, корп. 1</t>
  </si>
  <si>
    <t>Респ. Саха /Якутия/, г. Нерюнгри, ул. Тимптонская, д. 7, корп. 2</t>
  </si>
  <si>
    <t>Респ. Саха /Якутия/, г. Нерюнгри, ул. Чурапчинская, д. 36</t>
  </si>
  <si>
    <t>Респ. Саха /Якутия/, г. Нерюнгри, ул. Чурапчинская, д. 38</t>
  </si>
  <si>
    <t>Респ. Саха /Якутия/, г. Нерюнгри, ул. Чурапчинская, д. 40</t>
  </si>
  <si>
    <t>Респ. Саха /Якутия/, г. Нерюнгри, ул. Чурапчинская, д. 46</t>
  </si>
  <si>
    <t>Респ. Саха /Якутия/, г. Нерюнгри, ул. Чурапчинская, д. 54</t>
  </si>
  <si>
    <t>Респ. Саха /Якутия/, г. Нерюнгри, ул. Чурапчинская, д. 8, корп. 1</t>
  </si>
  <si>
    <t>Респ. Саха /Якутия/, г. Нерюнгри, ул. Южно-Якутская, д. 32</t>
  </si>
  <si>
    <t>Респ. Саха /Якутия/, г. Нерюнгри, ул. Южно-Якутская, д. 36, корп. 3</t>
  </si>
  <si>
    <t>Респ. Саха /Якутия/, г. Якутск, с. Тулагино, ул. Октябрьская, д. 6</t>
  </si>
  <si>
    <t>Респ. Саха /Якутия/, г. Якутск, мкр. Кангалассы, ул. 26 партсъезда, д. 4</t>
  </si>
  <si>
    <t>Респ. Саха /Якутия/, г. Якутск, с. Хатассы, ул. Ленина, д. 67, корп. 1</t>
  </si>
  <si>
    <t>Респ. Саха /Якутия/, г. Якутск, ул. Автодорожная, д. 40, корп. 5</t>
  </si>
  <si>
    <t>Респ. Саха /Якутия/, г. Якутск, ул. Дзержинского, д. 8, корп. 2</t>
  </si>
  <si>
    <t>Респ. Саха /Якутия/, г. Якутск, ул. Каландаришвили, д. 40, корп. 8</t>
  </si>
  <si>
    <t>Респ. Саха /Якутия/, г. Якутск, ул. Короленко, д. 17</t>
  </si>
  <si>
    <t>Респ. Саха /Якутия/, г. Якутск, ул. Маяковского, д. 98</t>
  </si>
  <si>
    <t>Респ. Саха /Якутия/, г. Якутск, ул. Ойунского, д. 20, корп. 1</t>
  </si>
  <si>
    <t>Респ. Саха /Якутия/, г. Якутск, ул. Октябрьская, д. 18</t>
  </si>
  <si>
    <t>Респ. Саха /Якутия/, г. Якутск, ул. Орджоникидзе, д. 46</t>
  </si>
  <si>
    <t>Респ. Саха /Якутия/, г. Якутск, ул. Орджоникидзе, д. 46, корп. 1</t>
  </si>
  <si>
    <t>Респ. Саха /Якутия/, г. Якутск, ул. Орджоникидзе, д. 7, корп. 2</t>
  </si>
  <si>
    <t>Респ. Саха /Якутия/, г. Якутск, ул. Петра Алексеева, д. 4, корп. 1</t>
  </si>
  <si>
    <t>Респ. Саха /Якутия/, г. Якутск, ул. Петра Алексеева, д. 4, корп. 2</t>
  </si>
  <si>
    <t>Респ. Саха /Якутия/, г. Якутск, ул. Петра Алексеева, д. 4, корп. 3</t>
  </si>
  <si>
    <t>Респ. Саха /Якутия/, г. Якутск, ул. Петра Алексеева, д. 5, корп. 1</t>
  </si>
  <si>
    <t>Респ. Саха /Якутия/, г. Якутск, ул. Петра Алексеева, д. 83, корп. 18</t>
  </si>
  <si>
    <t>Респ. Саха /Якутия/, г. Якутск, ул. Петровского, д. 21, корп. 1</t>
  </si>
  <si>
    <t>Респ. Саха /Якутия/, г. Якутск, ул. Петровского, д. 23</t>
  </si>
  <si>
    <t>Респ. Саха /Якутия/, г. Якутск, ул. Петровского, д. 23, корп. 1</t>
  </si>
  <si>
    <t>Респ. Саха /Якутия/, г. Якутск, ул. Сосновая, д. 2</t>
  </si>
  <si>
    <t>Респ. Саха /Якутия/, г. Якутск, ул. Стадухина, д. 86</t>
  </si>
  <si>
    <t>Респ. Саха /Якутия/, г. Якутск, ул. Тимирязева, д. 31</t>
  </si>
  <si>
    <t>Респ. Саха /Якутия/, г. Якутск, ул. Тимирязева, д. 41</t>
  </si>
  <si>
    <t>Респ. Саха /Якутия/, г. Якутск, ул. Хабарова, д. 21</t>
  </si>
  <si>
    <t>Респ. Саха /Якутия/, г. Якутск, ул. Халтурина, д. 18</t>
  </si>
  <si>
    <t>Респ. Саха /Якутия/, г. Якутск, ул. Челюскина, д. 12</t>
  </si>
  <si>
    <t>Респ. Саха /Якутия/, г. Якутск, ул. Челюскина, д. 41, корп. 4</t>
  </si>
  <si>
    <t>Респ. Саха /Якутия/, г. Якутск, ул. Челюскина, д. 41, корп. 5</t>
  </si>
  <si>
    <t>Респ. Саха /Якутия/, г. Якутск, ул. Челюскина, д. 8, корп. 1</t>
  </si>
  <si>
    <t>Респ. Саха /Якутия/, г. Якутск, ул. Челюскина, д. 8, корп. 2</t>
  </si>
  <si>
    <t>Респ. Саха /Якутия/, г. Якутск, ул. Челюскина, д. 8, корп. 3</t>
  </si>
  <si>
    <t>Респ. Саха /Якутия/, г. Якутск, ул. Чиряева, д. 1</t>
  </si>
  <si>
    <t>Респ. Саха /Якутия/, г. Якутск, ул. Якутская, д. 4, корп. б</t>
  </si>
  <si>
    <t>Респ. Саха /Якутия/, г. Якутск, ул. Ярославского, д. 19, корп. 1</t>
  </si>
  <si>
    <t>Респ. Саха /Якутия/, г. Якутск, ул. Ярославского, д. 32</t>
  </si>
  <si>
    <t>Респ. Саха /Якутия/, г. Якутск, ул. Ярославского, д. 5, корп. 1</t>
  </si>
  <si>
    <t>Респ. Саха /Якутия/, г. Якутск, ул. Якова Потапова, д. 19, корп. 1</t>
  </si>
  <si>
    <t>Респ. Саха /Якутия/, г. Якутск, ш. Сергеляхское 12 км, д. 7, корп. 1</t>
  </si>
  <si>
    <t>МО ГП "Поселок Белая Гора"</t>
  </si>
  <si>
    <t>Респ. Саха /Якутия/, у. Абыйский, пгт. Белая Гора, ул. Авиаторов, д. 3</t>
  </si>
  <si>
    <t>Респ. Саха /Якутия/, у. Абыйский, пгт. Белая Гора, ул. Строителей, д. 11, корп. 1</t>
  </si>
  <si>
    <t>Респ. Саха /Якутия/, у. Абыйский, пгт. Белая Гора, ул. Строителей, д. 14</t>
  </si>
  <si>
    <t>Респ. Саха /Якутия/, у. Абыйский, пгт. Белая Гора, ул. Строителей, д. 14, корп. 2</t>
  </si>
  <si>
    <t>Респ. Саха /Якутия/, у. Алданский, г. Алдан, ул. Дзержинского, д. 17</t>
  </si>
  <si>
    <t>МО "Поселок Чокурдах"</t>
  </si>
  <si>
    <t>Респ. Саха /Якутия/, у. Аллаиховский, п. Чокурдах, ул. им Ленина, д. 14а</t>
  </si>
  <si>
    <t>Респ. Саха /Якутия/, у. Аллаиховский, п. Чокурдах, ул. им Ю.Гагарина, д. 15г</t>
  </si>
  <si>
    <t>Респ. Саха /Якутия/, у. Аллаиховский, п. Чокурдах, ул. О.Кальвица, д. 28</t>
  </si>
  <si>
    <t>МО "Саскылахский национальный (эвенкийский) наслег"</t>
  </si>
  <si>
    <t>Респ. Саха /Якутия/, у. Анабарский, с. Саскылах, ул. Октябрьская, д. 7</t>
  </si>
  <si>
    <t>Респ. Саха /Якутия/, у. Булунский, п. Тикси, ул. Академика Федорова, д. 38</t>
  </si>
  <si>
    <t>Респ. Саха /Якутия/, у. Булунский, п. Тикси, ул. Гагарина, д. 3</t>
  </si>
  <si>
    <t>Респ. Саха /Якутия/, у. Булунский, п. Тикси, ул. Гагарина, д. 8а</t>
  </si>
  <si>
    <t>Респ. Саха /Якутия/, у. Булунский, п. Тикси, ул. Ленинская, д. 17</t>
  </si>
  <si>
    <t>Респ. Саха /Якутия/, у. Булунский, п. Тикси, ул. Ленинская, д. 21</t>
  </si>
  <si>
    <t>Респ. Саха /Якутия/, у. Булунский, п. Тикси, ул. Морская, д. 18</t>
  </si>
  <si>
    <t>Респ. Саха /Якутия/, у. Булунский, п. Тикси, ул. Морская, д. 32</t>
  </si>
  <si>
    <t>Респ. Саха /Якутия/, у. Булунский, п. Тикси, ул. Морская, д. 33</t>
  </si>
  <si>
    <t>Респ. Саха /Якутия/, у. Булунский, п. Тикси, ул. Морская, д. 33а</t>
  </si>
  <si>
    <t>Респ. Саха /Якутия/, у. Булунский, п. Тикси, ул. Трусова, д. 2</t>
  </si>
  <si>
    <t>Респ. Саха /Якутия/, у. Булунский, п. Тикси, ул. Трусова, д. 9</t>
  </si>
  <si>
    <t>МО "Верхнеколымский наслег"</t>
  </si>
  <si>
    <t>Респ. Саха /Якутия/, у. Верхнеколымский, с. Верхнеколымск, ул. Советская, д. 3а</t>
  </si>
  <si>
    <t>МО "Город Верхоянск"</t>
  </si>
  <si>
    <t>Респ. Саха /Якутия/, у. Верхоянский, г. Верхоянск, ул. Кирова, д. 10а</t>
  </si>
  <si>
    <t>Респ. Саха /Якутия/, у. Верхоянский, г. Верхоянск, ул. Кирова, д. 23</t>
  </si>
  <si>
    <t>Респ. Саха /Якутия/, у. Верхоянский, пгт. Батагай, ул. Ленина, д. 56</t>
  </si>
  <si>
    <t>Респ. Саха /Якутия/, у. Верхоянский, пгт. Батагай, ул. Октябрьская, д. 31</t>
  </si>
  <si>
    <t>Респ. Саха /Якутия/, у. Верхоянский, пгт. Батагай, ул. Рабочая, д. 7</t>
  </si>
  <si>
    <t>МО "Эгинский наслег"</t>
  </si>
  <si>
    <t>Респ. Саха /Якутия/, у. Верхоянский, с. Сайды, ул. Советская, д. 18</t>
  </si>
  <si>
    <t>Респ. Саха /Якутия/, у. Мирнинский, г. Мирный, ул. 40 лет Октября, д. 30, корп. б</t>
  </si>
  <si>
    <t>Респ. Саха /Якутия/, у. Мирнинский, г. Мирный, ул. 40 лет Октября, д. 36</t>
  </si>
  <si>
    <t>Респ. Саха /Якутия/, у. Мирнинский, г. Мирный, ул. 40 лет Октября, д. 28б</t>
  </si>
  <si>
    <t>Респ. Саха /Якутия/, у. Мирнинский, г. Мирный, ул. 40 лет Октября, д. 40</t>
  </si>
  <si>
    <t>Респ. Саха /Якутия/, у. Мирнинский, г. Мирный, ул. Московская, д. 22, корп. А</t>
  </si>
  <si>
    <t>Респ. Саха /Якутия/, у. Мирнинский, г. Мирный, пр-кт. Ленинградский, д. 20, корп. а</t>
  </si>
  <si>
    <t>Респ. Саха /Якутия/, у. Мирнинский, г. Мирный, ул. Аммосова, д. 98, корп. 1</t>
  </si>
  <si>
    <t>Респ. Саха /Якутия/, у. Мирнинский, г. Мирный, ул. Комсомольская, д. 11, корп. а</t>
  </si>
  <si>
    <t>Респ. Саха /Якутия/, у. Мирнинский, г. Мирный, ул. Комсомольская, д. 25</t>
  </si>
  <si>
    <t>Респ. Саха /Якутия/, у. Мирнинский, г. Мирный, ул. Комсомольская, д. 25, корп. а</t>
  </si>
  <si>
    <t>Респ. Саха /Якутия/, у. Мирнинский, г. Мирный, ул. Комсомольская, д. 29</t>
  </si>
  <si>
    <t>Респ. Саха /Якутия/, у. Мирнинский, г. Мирный, ул. Ленина, д. 10</t>
  </si>
  <si>
    <t>Респ. Саха /Якутия/, у. Мирнинский, г. Мирный, ул. Ленина, д. 10, корп. а</t>
  </si>
  <si>
    <t>Респ. Саха /Якутия/, у. Мирнинский, г. Мирный, ул. Ленина, д. 11</t>
  </si>
  <si>
    <t>Респ. Саха /Якутия/, у. Мирнинский, г. Мирный, ул. Ленина, д. 12</t>
  </si>
  <si>
    <t>Респ. Саха /Якутия/, у. Мирнинский, г. Мирный, ул. Ленина, д. 21</t>
  </si>
  <si>
    <t>Респ. Саха /Якутия/, у. Мирнинский, г. Мирный, ул. Ленина, д. 23</t>
  </si>
  <si>
    <t>Респ. Саха /Якутия/, у. Мирнинский, г. Мирный, ул. Ленина, д. 26</t>
  </si>
  <si>
    <t>Респ. Саха /Якутия/, у. Мирнинский, г. Мирный, ул. Ленина, д. 28</t>
  </si>
  <si>
    <t>Респ. Саха /Якутия/, у. Мирнинский, г. Мирный, ул. Ленина, д. 34</t>
  </si>
  <si>
    <t>Респ. Саха /Якутия/, у. Мирнинский, г. Мирный, ул. Ленина, д. 34, корп. б</t>
  </si>
  <si>
    <t>Респ. Саха /Якутия/, у. Мирнинский, г. Мирный, ул. Ленина, д. 35</t>
  </si>
  <si>
    <t>Респ. Саха /Якутия/, у. Мирнинский, г. Мирный, ул. Ленина, д. 38</t>
  </si>
  <si>
    <t>Респ. Саха /Якутия/, у. Мирнинский, г. Мирный, ул. Ленина, д. 4, корп. 2</t>
  </si>
  <si>
    <t>Респ. Саха /Якутия/, у. Мирнинский, г. Мирный, ул. Логовая, д. 156</t>
  </si>
  <si>
    <t>Респ. Саха /Якутия/, у. Мирнинский, г. Мирный, ул. Московская, д. 10</t>
  </si>
  <si>
    <t>Респ. Саха /Якутия/, у. Мирнинский, г. Мирный, ул. Московская, д. 12</t>
  </si>
  <si>
    <t>Респ. Саха /Якутия/, у. Мирнинский, г. Мирный, ул. Московская, д. 2</t>
  </si>
  <si>
    <t>Респ. Саха /Якутия/, у. Мирнинский, г. Мирный, ул. Московская, д. 20</t>
  </si>
  <si>
    <t>Респ. Саха /Якутия/, у. Мирнинский, г. Мирный, ул. Московская, д. 24, корп. б</t>
  </si>
  <si>
    <t>Респ. Саха /Якутия/, у. Мирнинский, г. Мирный, ул. Московская, д. 4</t>
  </si>
  <si>
    <t>Респ. Саха /Якутия/, у. Мирнинский, г. Мирный, ул. Московская, д. 6</t>
  </si>
  <si>
    <t>Респ. Саха /Якутия/, у. Мирнинский, г. Мирный, ул. Московская, д. 8</t>
  </si>
  <si>
    <t>Респ. Саха /Якутия/, у. Мирнинский, г. Мирный, ул. Ойунского, д. 36</t>
  </si>
  <si>
    <t>Респ. Саха /Якутия/, у. Мирнинский, г. Мирный, ул. Ойунского, д. 41</t>
  </si>
  <si>
    <t>Респ. Саха /Якутия/, у. Мирнинский, г. Мирный, ул. Советская, д. 14</t>
  </si>
  <si>
    <t>Респ. Саха /Якутия/, у. Мирнинский, г. Мирный, ул. Советская, д. 5</t>
  </si>
  <si>
    <t>Респ. Саха /Якутия/, у. Мирнинский, г. Мирный, ул. Советская, д. 8</t>
  </si>
  <si>
    <t>Респ. Саха /Якутия/, у. Мирнинский, г. Мирный, ул. Тихонова, д. 29, корп. 1</t>
  </si>
  <si>
    <t>Респ. Саха /Якутия/, у. Мирнинский, г. Мирный, ул. Тихонова, д. 29, корп. 3</t>
  </si>
  <si>
    <t>Респ. Саха /Якутия/, у. Мирнинский, г. Мирный, ул. Тихонова, д. 3, корп. 2</t>
  </si>
  <si>
    <t>Респ. Саха /Якутия/, у. Мирнинский, г. Мирный, ш. 50 лет Октября, д. 16, корп. 1</t>
  </si>
  <si>
    <t>Респ. Саха /Якутия/, у. Мирнинский, г. Мирный, ш. Кирова, д. 8</t>
  </si>
  <si>
    <t>Респ. Саха /Якутия/, у. Мирнинский, п. Айхал, ул. Советская, д. 15</t>
  </si>
  <si>
    <t>Респ. Саха /Якутия/, у. Мирнинский, п. Светлый, ул. Вилюйская, д. 1</t>
  </si>
  <si>
    <t>Респ. Саха /Якутия/, у. Мирнинский, п. Светлый, ул. Вилюйская, д. 2</t>
  </si>
  <si>
    <t>Респ. Саха /Якутия/, у. Мирнинский, п. Светлый, ул. Гидростроителей, д. 1</t>
  </si>
  <si>
    <t>Респ. Саха /Якутия/, у. Мирнинский, п. Светлый, ул. Гидростроителей, д. 3</t>
  </si>
  <si>
    <t>Респ. Саха /Якутия/, у. Мирнинский, п. Светлый, ул. Дружбы Народов, д. 13</t>
  </si>
  <si>
    <t>Респ. Саха /Якутия/, у. Мирнинский, п. Светлый, ул. Молодежная, д. 11</t>
  </si>
  <si>
    <t>Респ. Саха /Якутия/, у. Мирнинский, п. Светлый, ул. Советская, д. 2</t>
  </si>
  <si>
    <t>Респ. Саха /Якутия/, у. Мирнинский, п. Чернышевский, кв-л. Монтажников, д. 10</t>
  </si>
  <si>
    <t>Респ. Саха /Якутия/, у. Мирнинский, п. Чернышевский, кв-л. Монтажников, д. 8</t>
  </si>
  <si>
    <t>Респ. Саха /Якутия/, у. Мирнинский, п. Чернышевский, кв-л. Таежный, д. 1</t>
  </si>
  <si>
    <t>Респ. Саха /Якутия/, у. Мирнинский, п. Чернышевский, кв-л. Энтузиастов, д. 13</t>
  </si>
  <si>
    <t>Респ. Саха /Якутия/, у. Мирнинский, п. Чернышевский, кв-л. Энтузиастов, д. 15</t>
  </si>
  <si>
    <t>Респ. Саха /Якутия/, у. Мирнинский, п. Чернышевский, кв-л. Энтузиастов, д. 17</t>
  </si>
  <si>
    <t>Респ. Саха /Якутия/, у. Мирнинский, п. Чернышевский, кв-л. Энтузиастов, д. 21</t>
  </si>
  <si>
    <t>Респ. Саха /Якутия/, у. Мирнинский, п. Чернышевский, кв-л. Энтузиастов, д. 25</t>
  </si>
  <si>
    <t>Респ. Саха /Якутия/, у. Мирнинский, п. Чернышевский, кв-л. Энтузиастов, д. 27</t>
  </si>
  <si>
    <t>Респ. Саха /Якутия/, у. Мирнинский, п. Чернышевский, кв-л. Энтузиастов, д. 28</t>
  </si>
  <si>
    <t>Респ. Саха /Якутия/, у. Мирнинский, п. Чернышевский, кв-л. Энтузиастов, д. 31</t>
  </si>
  <si>
    <t>Респ. Саха /Якутия/, у. Мирнинский, п. Чернышевский, кв-л. Энтузиастов, д. 8</t>
  </si>
  <si>
    <t>Респ. Саха /Якутия/, у. Мирнинский, п. Чернышевский, ул. Вилюйская, д. 11</t>
  </si>
  <si>
    <t>Респ. Саха /Якутия/, у. Мирнинский, п. Чернышевский, ул. Гидростроителей, д. 24</t>
  </si>
  <si>
    <t>Респ. Саха /Якутия/, у. Мирнинский, п. Чернышевский, ул. Космонавтов, д. 10/2</t>
  </si>
  <si>
    <t>Респ. Саха /Якутия/, у. Мирнинский, п. Чернышевский, ул. Космонавтов, д. 12/1</t>
  </si>
  <si>
    <t>Респ. Саха /Якутия/, у. Мирнинский, п. Чернышевский, ул. Космонавтов, д. 12/2</t>
  </si>
  <si>
    <t>МО "Чуонинский наслег"</t>
  </si>
  <si>
    <t>Респ. Саха /Якутия/, у. Мирнинский, с. Арылах, ул. Центральная, д. 32</t>
  </si>
  <si>
    <t>МО "Момский национальный наслег"</t>
  </si>
  <si>
    <t>Респ. Саха /Якутия/, у. Момский, с. Хонуу, ул. Молодежная, д. 41</t>
  </si>
  <si>
    <t>Респ. Саха /Якутия/, у. Момский, с. Хонуу, ул. Молодежная, д. 44</t>
  </si>
  <si>
    <t>Респ. Саха /Якутия/, у. Момский, с. Хонуу, ул. Молодежная, д. 49</t>
  </si>
  <si>
    <t>Респ. Саха /Якутия/, у. Момский, с. Хонуу, ул. Советская, д. 50</t>
  </si>
  <si>
    <t>Респ. Саха /Якутия/, у. Момский, с. Хонуу, мкр. Спортивный, д. 15</t>
  </si>
  <si>
    <t>Респ. Саха /Якутия/, у. Момский, с. Хонуу, мкр. Спортивный, д. 17</t>
  </si>
  <si>
    <t>Респ. Саха /Якутия/, у. Момский, с. Хонуу, мкр. Спортивный, д. 18</t>
  </si>
  <si>
    <t>Респ. Саха /Якутия/, у. Момский, с. Хонуу, мкр. Спортивный, д. 19</t>
  </si>
  <si>
    <t>Респ. Саха /Якутия/, у. Момский, с. Хонуу, мкр. Спортивный, д. 20</t>
  </si>
  <si>
    <t>Респ. Саха /Якутия/, у. Момский, с. Хонуу, мкр. Спортивный, д. 21</t>
  </si>
  <si>
    <t>Респ. Саха /Якутия/, у. Момский, с. Хонуу, мкр. Спортивный, д. 22</t>
  </si>
  <si>
    <t>Респ. Саха /Якутия/, у. Момский, с. Хонуу, ул. Молодежная, д. 42</t>
  </si>
  <si>
    <t>Респ. Саха /Якутия/, у. Момский, с. Хонуу, ул. Советская, д. 52</t>
  </si>
  <si>
    <t>Респ. Саха /Якутия/, у. Нижнеколымский, п. Черский, ул. Котельникова, д. 9</t>
  </si>
  <si>
    <t>Респ. Саха /Якутия/, у. Нижнеколымский, п. Черский, ул. Молодежная, д. 6, корп. 2</t>
  </si>
  <si>
    <t>Респ. Саха /Якутия/, у. Нижнеколымский, п. Черский, ул. Таврата, д. 11</t>
  </si>
  <si>
    <t>НЮМО "Олеринский суктул"</t>
  </si>
  <si>
    <t>Респ. Саха /Якутия/, у. Нижнеколымский, с. Андрюшкино, ул. Курилова, д. 1</t>
  </si>
  <si>
    <t>Респ. Саха /Якутия/, у. Нижнеколымский, с. Андрюшкино, ул. Курилова, д. 3</t>
  </si>
  <si>
    <t>Респ. Саха /Якутия/, у. Нижнеколымский, с. Андрюшкино, ул. Курилова, д. 4</t>
  </si>
  <si>
    <t>Респ. Саха /Якутия/, у. Нижнеколымский, с. Андрюшкино, ул. Набережная, д. 12</t>
  </si>
  <si>
    <t>МО "Тюмюкский наслег"</t>
  </si>
  <si>
    <t>Респ. Саха /Якутия/, у. Нюрбинский, с. Мар, ул. Набережная, д. 27</t>
  </si>
  <si>
    <t>МО "Борогонский 2 наслег"</t>
  </si>
  <si>
    <t>Респ. Саха /Якутия/, у. Оймяконский, с. Куйдусун, д. 5</t>
  </si>
  <si>
    <t>Респ. Саха /Якутия/, у. Оймяконский, с. Томтор, ул. Советская, д. 9</t>
  </si>
  <si>
    <t>МО "Город Олекминск"</t>
  </si>
  <si>
    <t>Респ. Саха /Якутия/, у. Олекминский, г. Олекминск, ул. Кульбертинова, д. 2</t>
  </si>
  <si>
    <t>МО "Оленекский наслег"</t>
  </si>
  <si>
    <t>Респ. Саха /Якутия/, у. Оленекский эвенкийский национальный, с. Оленек, ул. Боескорова, д. 47</t>
  </si>
  <si>
    <t>Респ. Саха /Якутия/, у. Томпонский, п. Хандыга, пер. С.А.Буянова, д. 2</t>
  </si>
  <si>
    <t>Респ. Саха /Якутия/, у. Томпонский, п. Хандыга, пер. С.А.Буянова, д. 4</t>
  </si>
  <si>
    <t>Респ. Саха /Якутия/, у. Томпонский, п. Хандыга, ул. Алданская, д. 1</t>
  </si>
  <si>
    <t>Респ. Саха /Якутия/, у. Томпонский, п. Хандыга, ул. Лесная, д. 37</t>
  </si>
  <si>
    <t>Респ. Саха /Якутия/, у. Томпонский, п. Хандыга, ул. Магаданская, д. 43</t>
  </si>
  <si>
    <t>Респ. Саха /Якутия/, у. Томпонский, п. Хандыга, ул. Магаданская, д. 45</t>
  </si>
  <si>
    <t>Респ. Саха /Якутия/, у. Томпонский, п. Хандыга, ул. Магаданская, д. 47</t>
  </si>
  <si>
    <t>Респ. Саха /Якутия/, у. Томпонский, п. Хандыга, ул. Магаданская, д. 49</t>
  </si>
  <si>
    <t>Респ. Саха /Якутия/, у. Томпонский, п. Хандыга, ул. Мира, д. 10</t>
  </si>
  <si>
    <t>Респ. Саха /Якутия/, у. Томпонский, п. Хандыга, ул. Мира, д. 4</t>
  </si>
  <si>
    <t>Респ. Саха /Якутия/, у. Томпонский, п. Хандыга, ул. Мира, д. 6</t>
  </si>
  <si>
    <t>Респ. Саха /Якутия/, у. Томпонский, п. Хандыга, ул. Строда, д. 6</t>
  </si>
  <si>
    <t>Респ. Саха /Якутия/, у. Томпонский, п. Хандыга, ул. Строителей, д. 2а</t>
  </si>
  <si>
    <t>МО "Теплоключевской наслег"</t>
  </si>
  <si>
    <t>Респ. Саха /Якутия/, у. Томпонский, с. Теплый Ключ, ул. Дружбы, д. 10а</t>
  </si>
  <si>
    <t>Респ. Саха /Якутия/, у. Усть-Алданский, с. Борогонцы, ул. Ленина, д. 46, корп. 3</t>
  </si>
  <si>
    <t>МО "Суоттунский наслег"</t>
  </si>
  <si>
    <t>Респ. Саха /Якутия/, у. Усть-Алданский, с. Огородтах, ул. С.Г.Охлопкова, д. 15</t>
  </si>
  <si>
    <t>Респ. Саха /Якутия/, у. Усть-Алданский, с. Хоногор, ул. Т.Татаринова, д. 54</t>
  </si>
  <si>
    <t>МО "Поселок Эльдикан"</t>
  </si>
  <si>
    <t>Респ. Саха /Якутия/, у. Усть-Майский, п. Эльдикан, ул. Алданская, д. 81</t>
  </si>
  <si>
    <t>Респ. Саха /Якутия/, у. Усть-Майский, п. Эльдикан, ул. Куйбышева, д. 30</t>
  </si>
  <si>
    <t>Респ. Саха /Якутия/, у. Усть-Майский, п. Эльдикан, ул. Куйбышева, д. 34</t>
  </si>
  <si>
    <t>МО "Петропавловский национальный наслег"</t>
  </si>
  <si>
    <t>Респ. Саха /Якутия/, у. Усть-Майский, с. Петропавловск, ул. Строда, д. 21</t>
  </si>
  <si>
    <t>Респ. Саха /Якутия/, у. Усть-Майский, п. Эльдикан, ул. Рабочая, д. 12</t>
  </si>
  <si>
    <t>Респ. Саха /Якутия/, у. Усть-Майский, п. Эльдикан, ул. Победы, д. 1</t>
  </si>
  <si>
    <t>Респ. Саха /Якутия/, у. Усть-Майский, п. Эльдикан, ул. Рабочая, д. 8</t>
  </si>
  <si>
    <t>МО "поселок Усть-Куйга"</t>
  </si>
  <si>
    <t>Респ. Саха /Якутия/, у. Усть-Янский, п. Усть-Куйга, ул. Зеленая, д. 21</t>
  </si>
  <si>
    <t>МО "Казачинский национальный наслег"</t>
  </si>
  <si>
    <t>Респ. Саха /Якутия/, у. Усть-Янский, с. Казачье, ул. Барона Э.Толля, д. 3</t>
  </si>
  <si>
    <t>Респ. Саха /Якутия/, у. Хангаласский, с. Ой, ул. Эркээни, д. 41</t>
  </si>
  <si>
    <t>МО "Октемский наслег"</t>
  </si>
  <si>
    <t>Респ. Саха /Якутия/, у. Хангаласский, с. Октемцы, пер. Моисеева, д. 11</t>
  </si>
  <si>
    <t>По работам 2019-2020 г.г.</t>
  </si>
  <si>
    <t>Респ. Саха /Якутия/, г. Нерюнгри, пр-кт. Дружбы Народов, д. 5</t>
  </si>
  <si>
    <t>Респ. Саха /Якутия/, г. Нерюнгри, пр-кт. Дружбы Народов, д. 8, корп. 1</t>
  </si>
  <si>
    <t>Респ. Саха /Якутия/, г. Нерюнгри, ул. Карла Маркса, д. 27, корп. 1</t>
  </si>
  <si>
    <t>Респ. Саха /Якутия/, г. Нерюнгри, ул. Карла Маркса, д. 27, корп. 2</t>
  </si>
  <si>
    <t>Респ. Саха /Якутия/, г. Нерюнгри, ул. им Кравченко, д. 9, корп. 1</t>
  </si>
  <si>
    <t>Приложение № 2 к приказу</t>
  </si>
  <si/>
  <si>
    <t>Адресный перечень многоквартирных домов, в отношении которых в 2019-2021 гг. планируется проведение капитального ремонта общего имущества в многоквартирных домах, с разбивкой по видам работ</t>
  </si>
  <si>
    <t xml:space="preserve"> Исполнение 2021 год</t>
  </si>
  <si>
    <t>2021/1</t>
  </si>
  <si>
    <t>еще не сдал</t>
  </si>
  <si>
    <t>признан аварийным</t>
  </si>
  <si>
    <t>внесла корректировки Рожина 08022023</t>
  </si>
  <si>
    <t>лан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</si>
</sst>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1"/>
    <numFmt co:extendedFormatCode="#,##0" formatCode="#,##0" numFmtId="1002"/>
    <numFmt co:extendedFormatCode="#,##0.0" formatCode="#,##0.0" numFmtId="1003"/>
    <numFmt co:extendedFormatCode="#,##0.00_ ;[red]-#,##0.00 " formatCode="#,##0.00_ ;[red]-#,##0.00 " numFmtId="1004"/>
    <numFmt co:extendedFormatCode="#,##0_ ;[red]-#,##0 " formatCode="#,##0_ ;[red]-#,##0 " numFmtId="1005"/>
    <numFmt co:extendedFormatCode="#,##0.0000_ ;[red]-#,##0.0000 " formatCode="#,##0.0000_ ;[red]-#,##0.0000 " numFmtId="1006"/>
    <numFmt co:extendedFormatCode="#,##0.00_ ;-#,##0.00 " formatCode="#,##0.00_ ;-#,##0.00 " numFmtId="1007"/>
    <numFmt co:extendedFormatCode="#,##0.0000000000000000" formatCode="#,##0.0000000000000000" numFmtId="1008"/>
    <numFmt co:extendedFormatCode="0.00" formatCode="0.00" numFmtId="1009"/>
  </numFmts>
  <fonts count="10">
    <font>
      <name val="Calibri"/>
      <color theme="1" tint="0"/>
      <sz val="11"/>
    </font>
    <font>
      <color theme="1" tint="0"/>
      <sz val="11"/>
      <scheme val="minor"/>
    </font>
    <font>
      <name val="Times New Roman"/>
      <sz val="11"/>
    </font>
    <font>
      <name val="Times New Roman"/>
      <sz val="16"/>
    </font>
    <font>
      <name val="Times New Roman"/>
      <b val="true"/>
      <sz val="16"/>
    </font>
    <font>
      <name val="Times New Roman"/>
      <b val="true"/>
      <sz val="13"/>
    </font>
    <font>
      <name val="Times New Roman"/>
      <b val="true"/>
      <sz val="11"/>
    </font>
    <font>
      <name val="Times New Roman"/>
      <color theme="1" tint="0"/>
      <sz val="11"/>
    </font>
    <font>
      <name val="Times New Roman"/>
      <b val="true"/>
      <color theme="1" tint="0"/>
      <sz val="11"/>
    </font>
    <font>
      <name val="Times New Roman"/>
      <color rgb="FF0000" tint="0"/>
      <sz val="11"/>
    </font>
  </fonts>
  <fills count="9">
    <fill>
      <patternFill patternType="none"/>
    </fill>
    <fill>
      <patternFill patternType="gray125"/>
    </fill>
    <fill>
      <patternFill patternType="solid">
        <fgColor rgb="FFFF00" tint="0"/>
      </patternFill>
    </fill>
    <fill>
      <patternFill patternType="solid">
        <fgColor rgb="92D050" tint="0"/>
      </patternFill>
    </fill>
    <fill>
      <patternFill patternType="solid">
        <fgColor rgb="FFC000" tint="0"/>
      </patternFill>
    </fill>
    <fill>
      <patternFill patternType="solid">
        <fgColor theme="9" tint="0.599993896298105"/>
      </patternFill>
    </fill>
    <fill>
      <patternFill patternType="solid">
        <fgColor rgb="FF0000" tint="0"/>
      </patternFill>
    </fill>
    <fill>
      <patternFill patternType="solid">
        <fgColor theme="9" tint="0.799981688894314"/>
      </patternFill>
    </fill>
    <fill>
      <patternFill patternType="solid">
        <fgColor rgb="00B050" tint="0"/>
      </patternFill>
    </fill>
  </fills>
  <borders count="2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dotted">
        <color rgb="000000" tint="0"/>
      </right>
      <top style="thin">
        <color rgb="000000" tint="0"/>
      </top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top style="thin">
        <color rgb="000000" tint="0"/>
      </top>
      <bottom style="dotted">
        <color rgb="000000" tint="0"/>
      </bottom>
    </border>
    <border>
      <left style="dotted">
        <color rgb="000000" tint="0"/>
      </left>
      <right style="thin">
        <color rgb="000000" tint="0"/>
      </right>
      <top style="thin">
        <color rgb="000000" tint="0"/>
      </top>
      <bottom style="dotted">
        <color rgb="000000" tint="0"/>
      </bottom>
    </border>
    <border>
      <left style="thin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thin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none"/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none"/>
    </border>
    <border>
      <left style="dotted">
        <color rgb="000000" tint="0"/>
      </left>
      <right style="thin">
        <color rgb="000000" tint="0"/>
      </right>
      <top style="dotted">
        <color rgb="000000" tint="0"/>
      </top>
      <bottom style="none"/>
    </border>
    <border>
      <left style="dotted">
        <color rgb="000000" tint="0"/>
      </left>
      <right style="dotted">
        <color rgb="000000" tint="0"/>
      </right>
      <top style="none"/>
      <bottom style="dotted">
        <color rgb="000000" tint="0"/>
      </bottom>
    </border>
    <border>
      <left style="dotted">
        <color rgb="000000" tint="0"/>
      </left>
      <right style="thin">
        <color rgb="000000" tint="0"/>
      </right>
      <top style="none"/>
      <bottom style="dotted">
        <color rgb="000000" tint="0"/>
      </bottom>
    </border>
    <border>
      <left style="none"/>
      <right style="none"/>
      <top style="dotted">
        <color rgb="000000" tint="0"/>
      </top>
      <bottom style="dotted">
        <color rgb="000000" tint="0"/>
      </bottom>
    </border>
    <border>
      <left style="none"/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dotted">
        <color rgb="000000" tint="0"/>
      </right>
      <top style="none"/>
      <bottom style="dotted">
        <color rgb="000000" tint="0"/>
      </bottom>
    </border>
    <border>
      <left style="dotted">
        <color rgb="000000" tint="0"/>
      </left>
      <right style="none"/>
      <top style="none"/>
      <bottom style="dotted">
        <color rgb="000000" tint="0"/>
      </bottom>
    </border>
    <border>
      <left style="thin">
        <color rgb="000000" tint="0"/>
      </left>
      <right style="none"/>
      <top style="dotted">
        <color rgb="000000" tint="0"/>
      </top>
      <bottom style="dotted">
        <color rgb="000000" tint="0"/>
      </bottom>
    </border>
  </borders>
  <cellStyleXfs count="1">
    <xf applyFont="true" applyNumberFormat="true" borderId="0" fillId="0" fontId="1" numFmtId="1000" quotePrefix="false"/>
  </cellStyleXfs>
  <cellXfs count="174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2" numFmtId="1000" quotePrefix="false">
      <alignment horizontal="center"/>
    </xf>
    <xf applyAlignment="true" applyFont="true" applyNumberFormat="true" borderId="0" fillId="0" fontId="3" numFmtId="1000" quotePrefix="false">
      <alignment horizontal="right"/>
    </xf>
    <xf applyFont="true" applyNumberFormat="true" borderId="0" fillId="0" fontId="2" numFmtId="1001" quotePrefix="false"/>
    <xf applyAlignment="true" applyFont="true" applyNumberFormat="true" borderId="0" fillId="0" fontId="2" numFmtId="1000" quotePrefix="false">
      <alignment vertical="center"/>
    </xf>
    <xf applyAlignment="true" applyFont="true" applyNumberFormat="true" borderId="0" fillId="0" fontId="4" numFmtId="1000" quotePrefix="false">
      <alignment horizontal="center" vertical="center"/>
    </xf>
    <xf applyAlignment="true" applyFont="true" applyNumberFormat="true" borderId="0" fillId="0" fontId="5" numFmtId="1000" quotePrefix="false">
      <alignment horizontal="center" vertical="center"/>
    </xf>
    <xf applyAlignment="true" applyFont="true" applyNumberFormat="true" borderId="0" fillId="0" fontId="5" numFmtId="1001" quotePrefix="false">
      <alignment horizontal="center" vertical="center"/>
    </xf>
    <xf applyAlignment="true" applyFont="true" applyNumberFormat="true" borderId="0" fillId="0" fontId="2" numFmtId="1000" quotePrefix="false">
      <alignment horizontal="left" vertical="center"/>
    </xf>
    <xf applyAlignment="true" applyFont="true" applyNumberFormat="true" borderId="0" fillId="0" fontId="2" numFmtId="1000" quotePrefix="false">
      <alignment horizontal="center" vertical="center"/>
    </xf>
    <xf applyAlignment="true" applyFont="true" applyNumberFormat="true" borderId="0" fillId="0" fontId="2" numFmtId="1002" quotePrefix="false">
      <alignment horizontal="center" vertical="center"/>
    </xf>
    <xf applyAlignment="true" applyFont="true" applyNumberFormat="true" borderId="0" fillId="0" fontId="2" numFmtId="1003" quotePrefix="false">
      <alignment horizontal="right" vertical="center"/>
    </xf>
    <xf applyAlignment="true" applyFont="true" applyNumberFormat="true" borderId="0" fillId="0" fontId="2" numFmtId="1002" quotePrefix="false">
      <alignment horizontal="right" vertical="center"/>
    </xf>
    <xf applyAlignment="true" applyFont="true" applyNumberFormat="true" borderId="0" fillId="0" fontId="2" numFmtId="1001" quotePrefix="false">
      <alignment horizontal="right" vertical="center"/>
    </xf>
    <xf applyAlignment="true" applyFont="true" applyNumberFormat="true" borderId="0" fillId="0" fontId="2" numFmtId="1001" quotePrefix="false">
      <alignment horizontal="left" vertical="center"/>
    </xf>
    <xf applyAlignment="true" applyFont="true" applyNumberFormat="true" borderId="0" fillId="0" fontId="6" numFmtId="1000" quotePrefix="false">
      <alignment horizontal="center" vertical="center"/>
    </xf>
    <xf applyAlignment="true" applyBorder="true" applyFont="true" applyNumberFormat="true" borderId="1" fillId="0" fontId="6" numFmtId="1000" quotePrefix="false">
      <alignment horizontal="center" vertical="top"/>
    </xf>
    <xf applyAlignment="true" applyBorder="true" applyFont="true" applyNumberFormat="true" borderId="1" fillId="0" fontId="6" numFmtId="1000" quotePrefix="false">
      <alignment horizontal="center" vertical="top" wrapText="true"/>
    </xf>
    <xf applyAlignment="true" applyBorder="true" applyFont="true" applyNumberFormat="true" borderId="2" fillId="0" fontId="6" numFmtId="1000" quotePrefix="false">
      <alignment horizontal="center" vertical="center" wrapText="true"/>
    </xf>
    <xf applyAlignment="true" applyBorder="true" applyFont="true" applyNumberFormat="true" borderId="3" fillId="0" fontId="6" numFmtId="1000" quotePrefix="false">
      <alignment horizontal="center" vertical="center" wrapText="true"/>
    </xf>
    <xf applyAlignment="true" applyBorder="true" applyFont="true" applyNumberFormat="true" borderId="1" fillId="0" fontId="6" numFmtId="1002" quotePrefix="false">
      <alignment horizontal="center" vertical="top" wrapText="true"/>
    </xf>
    <xf applyAlignment="true" applyBorder="true" applyFont="true" applyNumberFormat="true" borderId="2" fillId="0" fontId="6" numFmtId="1003" quotePrefix="false">
      <alignment horizontal="center" vertical="center" wrapText="true"/>
    </xf>
    <xf applyAlignment="true" applyBorder="true" applyFont="true" applyNumberFormat="true" borderId="3" fillId="0" fontId="6" numFmtId="1003" quotePrefix="false">
      <alignment horizontal="center" vertical="center" wrapText="true"/>
    </xf>
    <xf applyAlignment="true" applyBorder="true" applyFont="true" applyNumberFormat="true" borderId="2" fillId="0" fontId="6" numFmtId="1002" quotePrefix="false">
      <alignment horizontal="center" vertical="center" wrapText="true"/>
    </xf>
    <xf applyAlignment="true" applyBorder="true" applyFont="true" applyNumberFormat="true" borderId="2" fillId="0" fontId="6" numFmtId="1001" quotePrefix="false">
      <alignment horizontal="center" vertical="center" wrapText="true"/>
    </xf>
    <xf applyAlignment="true" applyBorder="true" applyFont="true" applyNumberFormat="true" borderId="4" fillId="0" fontId="6" numFmtId="1001" quotePrefix="false">
      <alignment horizontal="center" vertical="center" wrapText="true"/>
    </xf>
    <xf applyAlignment="true" applyBorder="true" applyFont="true" applyNumberFormat="true" borderId="3" fillId="0" fontId="6" numFmtId="1001" quotePrefix="false">
      <alignment horizontal="center" vertical="center" wrapText="true"/>
    </xf>
    <xf applyAlignment="true" applyBorder="true" applyFont="true" applyNumberFormat="true" borderId="2" fillId="0" fontId="6" numFmtId="1001" quotePrefix="false">
      <alignment horizontal="center" vertical="top" wrapText="true"/>
    </xf>
    <xf applyAlignment="true" applyBorder="true" applyFont="true" applyNumberFormat="true" borderId="5" fillId="0" fontId="6" numFmtId="1000" quotePrefix="false">
      <alignment horizontal="center" vertical="top"/>
    </xf>
    <xf applyAlignment="true" applyBorder="true" applyFont="true" applyNumberFormat="true" borderId="5" fillId="0" fontId="6" numFmtId="1000" quotePrefix="false">
      <alignment horizontal="center" vertical="top" wrapText="true"/>
    </xf>
    <xf applyAlignment="true" applyBorder="true" applyFont="true" applyNumberFormat="true" borderId="5" fillId="0" fontId="6" numFmtId="1002" quotePrefix="false">
      <alignment horizontal="center" vertical="top" wrapText="true"/>
    </xf>
    <xf applyAlignment="true" applyBorder="true" applyFont="true" applyNumberFormat="true" borderId="5" fillId="0" fontId="6" numFmtId="1003" quotePrefix="false">
      <alignment horizontal="center" vertical="center" wrapText="true"/>
    </xf>
    <xf applyAlignment="true" applyBorder="true" applyFont="true" applyNumberFormat="true" borderId="5" fillId="0" fontId="6" numFmtId="1002" quotePrefix="false">
      <alignment horizontal="center" vertical="center" wrapText="true"/>
    </xf>
    <xf applyAlignment="true" applyBorder="true" applyFont="true" applyNumberFormat="true" borderId="5" fillId="0" fontId="6" numFmtId="1001" quotePrefix="false">
      <alignment horizontal="center" vertical="center" wrapText="true"/>
    </xf>
    <xf applyAlignment="true" applyBorder="true" applyFont="true" applyNumberFormat="true" borderId="5" fillId="0" fontId="6" numFmtId="1001" quotePrefix="false">
      <alignment horizontal="center" vertical="top" wrapText="true"/>
    </xf>
    <xf applyAlignment="true" applyBorder="true" applyFont="true" applyNumberFormat="true" borderId="4" fillId="0" fontId="6" numFmtId="1001" quotePrefix="false">
      <alignment horizontal="center" vertical="top" wrapText="true"/>
    </xf>
    <xf applyAlignment="true" applyBorder="true" applyFont="true" applyNumberFormat="true" borderId="3" fillId="0" fontId="6" numFmtId="1001" quotePrefix="false">
      <alignment horizontal="center" vertical="top" wrapText="true"/>
    </xf>
    <xf applyAlignment="true" applyBorder="true" applyFont="true" applyNumberFormat="true" borderId="6" fillId="0" fontId="6" numFmtId="1003" quotePrefix="false">
      <alignment horizontal="center" vertical="center" wrapText="true"/>
    </xf>
    <xf applyAlignment="true" applyBorder="true" applyFont="true" applyNumberFormat="true" borderId="6" fillId="0" fontId="6" numFmtId="1002" quotePrefix="false">
      <alignment horizontal="center" vertical="center" wrapText="true"/>
    </xf>
    <xf applyAlignment="true" applyBorder="true" applyFont="true" applyNumberFormat="true" borderId="6" fillId="0" fontId="6" numFmtId="1001" quotePrefix="false">
      <alignment horizontal="center" vertical="center" wrapText="true"/>
    </xf>
    <xf applyAlignment="true" applyBorder="true" applyFont="true" applyNumberFormat="true" borderId="6" fillId="0" fontId="6" numFmtId="1001" quotePrefix="false">
      <alignment horizontal="center" vertical="top" wrapText="true"/>
    </xf>
    <xf applyAlignment="true" applyFont="true" applyNumberFormat="true" borderId="0" fillId="0" fontId="6" numFmtId="1000" quotePrefix="false">
      <alignment horizontal="center" vertical="top"/>
    </xf>
    <xf applyAlignment="true" applyBorder="true" applyFont="true" applyNumberFormat="true" borderId="7" fillId="0" fontId="6" numFmtId="1000" quotePrefix="false">
      <alignment horizontal="center" vertical="top"/>
    </xf>
    <xf applyAlignment="true" applyBorder="true" applyFont="true" applyNumberFormat="true" borderId="7" fillId="0" fontId="6" numFmtId="1000" quotePrefix="false">
      <alignment horizontal="center" vertical="top" wrapText="true"/>
    </xf>
    <xf applyAlignment="true" applyBorder="true" applyFont="true" applyNumberFormat="true" borderId="7" fillId="0" fontId="6" numFmtId="1002" quotePrefix="false">
      <alignment horizontal="center" vertical="top" wrapText="true"/>
    </xf>
    <xf applyAlignment="true" applyBorder="true" applyFont="true" applyNumberFormat="true" borderId="1" fillId="0" fontId="6" numFmtId="1003" quotePrefix="false">
      <alignment horizontal="center" vertical="top" wrapText="true"/>
    </xf>
    <xf applyAlignment="true" applyBorder="true" applyFont="true" applyNumberFormat="true" borderId="1" fillId="0" fontId="6" numFmtId="1001" quotePrefix="false">
      <alignment horizontal="center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ill="true" applyFont="true" applyNumberFormat="true" borderId="8" fillId="2" fontId="6" numFmtId="1000" quotePrefix="false">
      <alignment horizontal="center" vertical="top" wrapText="true"/>
    </xf>
    <xf applyAlignment="true" applyBorder="true" applyFill="true" applyFont="true" applyNumberFormat="true" borderId="9" fillId="2" fontId="6" numFmtId="1000" quotePrefix="false">
      <alignment horizontal="center" vertical="top" wrapText="true"/>
    </xf>
    <xf applyAlignment="true" applyBorder="true" applyFill="true" applyFont="true" applyNumberFormat="true" borderId="9" fillId="2" fontId="6" numFmtId="1004" quotePrefix="false">
      <alignment vertical="top" wrapText="true"/>
    </xf>
    <xf applyAlignment="true" applyBorder="true" applyFill="true" applyFont="true" applyNumberFormat="true" borderId="9" fillId="2" fontId="6" numFmtId="1001" quotePrefix="false">
      <alignment vertical="top" wrapText="true"/>
    </xf>
    <xf applyAlignment="true" applyBorder="true" applyFill="true" applyFont="true" applyNumberFormat="true" borderId="10" fillId="2" fontId="6" numFmtId="1000" quotePrefix="false">
      <alignment horizontal="center" vertical="top" wrapText="true"/>
    </xf>
    <xf applyAlignment="true" applyBorder="true" applyFill="true" applyFont="true" applyNumberFormat="true" borderId="10" fillId="2" fontId="6" numFmtId="1004" quotePrefix="false">
      <alignment vertical="top" wrapText="true"/>
    </xf>
    <xf applyAlignment="true" applyFont="true" applyNumberFormat="true" borderId="0" fillId="0" fontId="2" numFmtId="1001" quotePrefix="false">
      <alignment horizontal="center" vertical="top" wrapText="true"/>
    </xf>
    <xf applyAlignment="true" applyBorder="true" applyFill="true" applyFont="true" applyNumberFormat="true" borderId="11" fillId="2" fontId="6" numFmtId="1000" quotePrefix="false">
      <alignment horizontal="center" vertical="top" wrapText="true"/>
    </xf>
    <xf applyAlignment="true" applyBorder="true" applyFill="true" applyFont="true" applyNumberFormat="true" borderId="12" fillId="2" fontId="6" numFmtId="1000" quotePrefix="false">
      <alignment horizontal="center" vertical="top" wrapText="true"/>
    </xf>
    <xf applyAlignment="true" applyBorder="true" applyFill="true" applyFont="true" applyNumberFormat="true" borderId="12" fillId="2" fontId="6" numFmtId="1004" quotePrefix="false">
      <alignment vertical="top" wrapText="true"/>
    </xf>
    <xf applyBorder="true" applyFont="true" applyNumberFormat="true" borderId="11" fillId="0" fontId="7" numFmtId="1000" quotePrefix="false"/>
    <xf applyBorder="true" applyFont="true" applyNumberFormat="true" borderId="12" fillId="0" fontId="7" numFmtId="1000" quotePrefix="false"/>
    <xf applyAlignment="true" applyBorder="true" applyFont="true" applyNumberFormat="true" borderId="12" fillId="0" fontId="7" numFmtId="1000" quotePrefix="false">
      <alignment horizontal="center"/>
    </xf>
    <xf applyAlignment="true" applyBorder="true" applyFont="true" applyNumberFormat="true" borderId="12" fillId="0" fontId="2" numFmtId="1000" quotePrefix="false">
      <alignment horizontal="center"/>
    </xf>
    <xf applyBorder="true" applyFont="true" applyNumberFormat="true" borderId="12" fillId="0" fontId="7" numFmtId="1004" quotePrefix="false"/>
    <xf applyBorder="true" applyFont="true" applyNumberFormat="true" borderId="12" fillId="0" fontId="7" numFmtId="1005" quotePrefix="false"/>
    <xf applyBorder="true" applyFont="true" applyNumberFormat="true" borderId="12" fillId="0" fontId="7" numFmtId="1001" quotePrefix="false"/>
    <xf applyAlignment="true" applyBorder="true" applyFont="true" applyNumberFormat="true" borderId="13" fillId="0" fontId="7" numFmtId="1000" quotePrefix="false">
      <alignment horizontal="center"/>
    </xf>
    <xf applyBorder="true" applyFont="true" applyNumberFormat="true" borderId="14" fillId="0" fontId="7" numFmtId="1004" quotePrefix="false"/>
    <xf applyBorder="true" applyFont="true" applyNumberFormat="true" borderId="12" fillId="0" fontId="2" numFmtId="1004" quotePrefix="false"/>
    <xf applyBorder="true" applyFont="true" applyNumberFormat="true" borderId="13" fillId="0" fontId="7" numFmtId="1004" quotePrefix="false"/>
    <xf applyBorder="true" applyFont="true" applyNumberFormat="true" borderId="12" fillId="0" fontId="2" numFmtId="1000" quotePrefix="false"/>
    <xf applyBorder="true" applyFont="true" applyNumberFormat="true" borderId="12" fillId="0" fontId="2" numFmtId="1005" quotePrefix="false"/>
    <xf applyBorder="true" applyFont="true" applyNumberFormat="true" borderId="14" fillId="0" fontId="2" numFmtId="1004" quotePrefix="false"/>
    <xf applyBorder="true" applyFill="true" applyFont="true" applyNumberFormat="true" borderId="11" fillId="2" fontId="7" numFmtId="1000" quotePrefix="false"/>
    <xf applyBorder="true" applyFill="true" applyFont="true" applyNumberFormat="true" borderId="12" fillId="2" fontId="7" numFmtId="1000" quotePrefix="false"/>
    <xf applyAlignment="true" applyBorder="true" applyFill="true" applyFont="true" applyNumberFormat="true" borderId="12" fillId="2" fontId="8" numFmtId="1000" quotePrefix="false">
      <alignment horizontal="center"/>
    </xf>
    <xf applyAlignment="true" applyBorder="true" applyFill="true" applyFont="true" applyNumberFormat="true" borderId="12" fillId="2" fontId="7" numFmtId="1000" quotePrefix="false">
      <alignment horizontal="center"/>
    </xf>
    <xf applyBorder="true" applyFill="true" applyFont="true" applyNumberFormat="true" borderId="12" fillId="2" fontId="8" numFmtId="1004" quotePrefix="false"/>
    <xf applyAlignment="true" applyFont="true" applyNumberFormat="true" borderId="0" fillId="0" fontId="2" numFmtId="1000" quotePrefix="false">
      <alignment vertical="top"/>
    </xf>
    <xf applyBorder="true" applyFont="true" applyNumberFormat="true" borderId="13" fillId="0" fontId="2" numFmtId="1004" quotePrefix="false"/>
    <xf applyBorder="true" applyFont="true" applyNumberFormat="true" borderId="11" fillId="0" fontId="2" numFmtId="1000" quotePrefix="false"/>
    <xf applyBorder="true" applyFont="true" applyNumberFormat="true" borderId="12" fillId="0" fontId="2" numFmtId="1001" quotePrefix="false"/>
    <xf applyFont="true" applyNumberFormat="true" borderId="0" fillId="0" fontId="2" numFmtId="1000" quotePrefix="false"/>
    <xf applyBorder="true" applyFill="true" applyFont="true" applyNumberFormat="true" borderId="12" fillId="2" fontId="2" numFmtId="1000" quotePrefix="false"/>
    <xf applyAlignment="true" applyBorder="true" applyFill="true" applyFont="true" applyNumberFormat="true" borderId="12" fillId="2" fontId="6" numFmtId="1000" quotePrefix="false">
      <alignment horizontal="center"/>
    </xf>
    <xf applyAlignment="true" applyBorder="true" applyFill="true" applyFont="true" applyNumberFormat="true" borderId="12" fillId="2" fontId="2" numFmtId="1000" quotePrefix="false">
      <alignment horizontal="center"/>
    </xf>
    <xf applyBorder="true" applyFill="true" applyFont="true" applyNumberFormat="true" borderId="12" fillId="2" fontId="6" numFmtId="1004" quotePrefix="false"/>
    <xf applyAlignment="true" applyBorder="true" applyFill="true" applyFont="true" applyNumberFormat="true" borderId="12" fillId="2" fontId="6" numFmtId="1001" quotePrefix="false">
      <alignment vertical="top" wrapText="true"/>
    </xf>
    <xf applyBorder="true" applyFont="true" applyNumberFormat="true" borderId="12" fillId="0" fontId="2" numFmtId="1006" quotePrefix="false"/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5" fillId="0" fontId="2" numFmtId="1004" quotePrefix="false"/>
    <xf applyBorder="true" applyFont="true" applyNumberFormat="true" borderId="16" fillId="0" fontId="7" numFmtId="1004" quotePrefix="false"/>
    <xf applyAlignment="true" applyBorder="true" applyFont="true" applyNumberFormat="true" borderId="12" fillId="0" fontId="2" numFmtId="1001" quotePrefix="false">
      <alignment vertical="center"/>
    </xf>
    <xf applyAlignment="true" applyBorder="true" applyFont="true" applyNumberFormat="true" borderId="16" fillId="0" fontId="2" numFmtId="1001" quotePrefix="false">
      <alignment horizontal="right" vertical="center" wrapText="true"/>
    </xf>
    <xf applyBorder="true" applyFont="true" applyNumberFormat="true" borderId="17" fillId="0" fontId="2" numFmtId="1004" quotePrefix="false"/>
    <xf applyBorder="true" applyFont="true" applyNumberFormat="true" borderId="12" fillId="0" fontId="9" numFmtId="1004" quotePrefix="false"/>
    <xf applyAlignment="true" applyBorder="true" applyFont="true" applyNumberFormat="true" borderId="14" fillId="0" fontId="2" numFmtId="1001" quotePrefix="false">
      <alignment vertical="center"/>
    </xf>
    <xf applyAlignment="true" applyBorder="true" applyFont="true" applyNumberFormat="true" borderId="13" fillId="0" fontId="7" numFmtId="1001" quotePrefix="false">
      <alignment horizontal="right" vertical="center" wrapText="true"/>
    </xf>
    <xf applyBorder="true" applyFont="true" applyNumberFormat="true" borderId="18" fillId="0" fontId="7" numFmtId="1004" quotePrefix="false"/>
    <xf applyAlignment="true" applyBorder="true" applyFont="true" applyNumberFormat="true" borderId="15" fillId="0" fontId="2" numFmtId="1001" quotePrefix="false">
      <alignment horizontal="right" vertical="center" wrapText="true"/>
    </xf>
    <xf applyBorder="true" applyFont="true" applyNumberFormat="true" borderId="19" fillId="0" fontId="2" numFmtId="1004" quotePrefix="false"/>
    <xf applyAlignment="true" applyBorder="true" applyFont="true" applyNumberFormat="true" borderId="15" fillId="0" fontId="2" numFmtId="1001" quotePrefix="false">
      <alignment vertical="center"/>
    </xf>
    <xf applyBorder="true" applyFont="true" applyNumberFormat="true" borderId="20" fillId="0" fontId="2" numFmtId="1004" quotePrefix="false"/>
    <xf applyAlignment="true" applyBorder="true" applyFont="true" applyNumberFormat="true" borderId="17" fillId="0" fontId="2" numFmtId="1001" quotePrefix="false">
      <alignment vertical="center"/>
    </xf>
    <xf applyAlignment="true" applyBorder="true" applyFont="true" applyNumberFormat="true" borderId="13" fillId="0" fontId="2" numFmtId="1001" quotePrefix="false">
      <alignment horizontal="right" vertical="center" wrapText="true"/>
    </xf>
    <xf applyAlignment="true" applyBorder="true" applyFont="true" applyNumberFormat="true" borderId="17" fillId="0" fontId="6" numFmtId="1001" quotePrefix="false">
      <alignment vertical="top" wrapText="true"/>
    </xf>
    <xf applyAlignment="true" applyBorder="true" applyFont="true" applyNumberFormat="true" borderId="17" fillId="0" fontId="2" numFmtId="1001" quotePrefix="false">
      <alignment vertical="top" wrapText="true"/>
    </xf>
    <xf applyAlignment="true" applyBorder="true" applyFont="true" applyNumberFormat="true" borderId="21" fillId="0" fontId="2" numFmtId="1001" quotePrefix="false">
      <alignment vertical="top" wrapText="true"/>
    </xf>
    <xf applyAlignment="true" applyBorder="true" applyFont="true" applyNumberFormat="true" borderId="18" fillId="0" fontId="2" numFmtId="1001" quotePrefix="false">
      <alignment vertical="top" wrapText="true"/>
    </xf>
    <xf applyFill="true" applyFont="true" applyNumberFormat="true" borderId="0" fillId="3" fontId="2" numFmtId="1000" quotePrefix="false"/>
    <xf applyAlignment="true" applyBorder="true" applyFont="true" applyNumberFormat="true" borderId="12" fillId="0" fontId="2" numFmtId="1007" quotePrefix="false">
      <alignment horizontal="right" vertical="center"/>
    </xf>
    <xf applyBorder="true" applyFont="true" applyNumberFormat="true" borderId="20" fillId="0" fontId="7" numFmtId="1004" quotePrefix="false"/>
    <xf applyBorder="true" applyFont="true" applyNumberFormat="true" borderId="16" fillId="0" fontId="2" numFmtId="1004" quotePrefix="false"/>
    <xf applyBorder="true" applyFont="true" applyNumberFormat="true" borderId="17" fillId="0" fontId="7" numFmtId="1004" quotePrefix="false"/>
    <xf applyAlignment="true" applyBorder="true" applyFont="true" applyNumberFormat="true" borderId="20" fillId="0" fontId="2" numFmtId="1007" quotePrefix="false">
      <alignment horizontal="right" vertical="center"/>
    </xf>
    <xf applyAlignment="true" applyBorder="true" applyFont="true" applyNumberFormat="true" borderId="16" fillId="0" fontId="2" numFmtId="1001" quotePrefix="false">
      <alignment horizontal="right" vertical="center"/>
    </xf>
    <xf applyBorder="true" applyFont="true" applyNumberFormat="true" borderId="15" fillId="0" fontId="7" numFmtId="1004" quotePrefix="false"/>
    <xf applyAlignment="true" applyBorder="true" applyFont="true" applyNumberFormat="true" borderId="14" fillId="0" fontId="2" numFmtId="1007" quotePrefix="false">
      <alignment horizontal="right" vertical="center"/>
    </xf>
    <xf applyAlignment="true" applyBorder="true" applyFont="true" applyNumberFormat="true" borderId="22" fillId="0" fontId="2" numFmtId="1001" quotePrefix="false">
      <alignment horizontal="right" vertical="center"/>
    </xf>
    <xf applyFill="true" applyFont="true" applyNumberFormat="true" borderId="0" fillId="2" fontId="2" numFmtId="1000" quotePrefix="false"/>
    <xf applyFont="true" applyNumberFormat="true" borderId="0" fillId="0" fontId="2" numFmtId="1004" quotePrefix="false"/>
    <xf applyBorder="true" applyFill="true" applyFont="true" applyNumberFormat="true" borderId="12" fillId="2" fontId="2" numFmtId="1004" quotePrefix="false"/>
    <xf applyAlignment="true" applyFill="true" applyFont="true" applyNumberFormat="true" borderId="0" fillId="2" fontId="2" numFmtId="1000" quotePrefix="false">
      <alignment horizontal="center" vertical="top" wrapText="true"/>
    </xf>
    <xf applyFill="true" applyFont="true" applyNumberFormat="true" borderId="0" fillId="4" fontId="2" numFmtId="1000" quotePrefix="false"/>
    <xf applyFill="true" applyFont="true" applyNumberFormat="true" borderId="0" fillId="4" fontId="2" numFmtId="1001" quotePrefix="false"/>
    <xf applyFill="true" applyFont="true" applyNumberFormat="true" borderId="0" fillId="4" fontId="2" numFmtId="1004" quotePrefix="false"/>
    <xf applyBorder="true" applyFill="true" applyFont="true" applyNumberFormat="true" borderId="12" fillId="4" fontId="7" numFmtId="1001" quotePrefix="false"/>
    <xf applyBorder="true" applyFill="true" applyFont="true" applyNumberFormat="true" borderId="12" fillId="4" fontId="2" numFmtId="1004" quotePrefix="false"/>
    <xf applyBorder="true" applyFill="true" applyFont="true" applyNumberFormat="true" borderId="12" fillId="4" fontId="7" numFmtId="1004" quotePrefix="false"/>
    <xf applyBorder="true" applyFill="true" applyFont="true" applyNumberFormat="true" borderId="13" fillId="4" fontId="7" numFmtId="1004" quotePrefix="false"/>
    <xf applyAlignment="true" applyFill="true" applyFont="true" applyNumberFormat="true" borderId="0" fillId="4" fontId="2" numFmtId="1001" quotePrefix="false">
      <alignment horizontal="center" vertical="top" wrapText="true"/>
    </xf>
    <xf applyAlignment="true" applyFont="true" applyNumberFormat="true" borderId="0" fillId="0" fontId="2" numFmtId="1008" quotePrefix="false">
      <alignment horizontal="center" vertical="top" wrapText="true"/>
    </xf>
    <xf applyFill="true" applyFont="true" applyNumberFormat="true" borderId="0" fillId="5" fontId="2" numFmtId="1000" quotePrefix="false"/>
    <xf applyFill="true" applyFont="true" applyNumberFormat="true" borderId="0" fillId="5" fontId="2" numFmtId="1004" quotePrefix="false"/>
    <xf applyFont="true" applyNumberFormat="true" borderId="0" fillId="0" fontId="2" numFmtId="1004" quotePrefix="false"/>
    <xf applyAlignment="true" applyFont="true" applyNumberFormat="true" borderId="0" fillId="0" fontId="9" numFmtId="1001" quotePrefix="false">
      <alignment horizontal="center" vertical="top" wrapText="true"/>
    </xf>
    <xf applyBorder="true" applyFill="true" applyFont="true" applyNumberFormat="true" borderId="12" fillId="6" fontId="7" numFmtId="1004" quotePrefix="false"/>
    <xf applyBorder="true" applyFill="true" applyFont="true" applyNumberFormat="true" borderId="12" fillId="3" fontId="2" numFmtId="1004" quotePrefix="false"/>
    <xf applyFill="true" applyFont="true" applyNumberFormat="true" borderId="0" fillId="7" fontId="2" numFmtId="1000" quotePrefix="false"/>
    <xf applyFill="true" applyFont="true" applyNumberFormat="true" borderId="0" fillId="7" fontId="2" numFmtId="1004" quotePrefix="false"/>
    <xf applyBorder="true" applyFill="true" applyFont="true" applyNumberFormat="true" borderId="12" fillId="7" fontId="7" numFmtId="1001" quotePrefix="false"/>
    <xf applyBorder="true" applyFill="true" applyFont="true" applyNumberFormat="true" borderId="12" fillId="7" fontId="2" numFmtId="1004" quotePrefix="false"/>
    <xf applyBorder="true" applyFill="true" applyFont="true" applyNumberFormat="true" borderId="12" fillId="7" fontId="7" numFmtId="1004" quotePrefix="false"/>
    <xf applyBorder="true" applyFill="true" applyFont="true" applyNumberFormat="true" borderId="13" fillId="7" fontId="7" numFmtId="1004" quotePrefix="false"/>
    <xf applyFill="true" applyFont="true" applyNumberFormat="true" borderId="0" fillId="2" fontId="2" numFmtId="1004" quotePrefix="false"/>
    <xf applyBorder="true" applyFill="true" applyFont="true" applyNumberFormat="true" borderId="12" fillId="2" fontId="7" numFmtId="1001" quotePrefix="false"/>
    <xf applyBorder="true" applyFill="true" applyFont="true" applyNumberFormat="true" borderId="12" fillId="2" fontId="7" numFmtId="1004" quotePrefix="false"/>
    <xf applyBorder="true" applyFill="true" applyFont="true" applyNumberFormat="true" borderId="13" fillId="2" fontId="7" numFmtId="1004" quotePrefix="false"/>
    <xf applyAlignment="true" applyFill="true" applyFont="true" applyNumberFormat="true" borderId="0" fillId="2" fontId="2" numFmtId="1001" quotePrefix="false">
      <alignment horizontal="center" vertical="top" wrapText="true"/>
    </xf>
    <xf applyBorder="true" applyFill="true" applyFont="true" applyNumberFormat="true" borderId="12" fillId="2" fontId="2" numFmtId="1005" quotePrefix="false"/>
    <xf applyAlignment="true" applyBorder="true" applyFill="true" applyFont="true" applyNumberFormat="true" borderId="13" fillId="2" fontId="2" numFmtId="1000" quotePrefix="false">
      <alignment horizontal="center"/>
    </xf>
    <xf applyBorder="true" applyFont="true" applyNumberFormat="true" borderId="12" fillId="0" fontId="7" numFmtId="1006" quotePrefix="false"/>
    <xf applyAlignment="true" applyBorder="true" applyFont="true" applyNumberFormat="true" borderId="12" fillId="0" fontId="2" numFmtId="1004" quotePrefix="false">
      <alignment horizontal="center"/>
    </xf>
    <xf applyBorder="true" applyFill="true" applyFont="true" applyNumberFormat="true" borderId="12" fillId="2" fontId="6" numFmtId="1001" quotePrefix="false"/>
    <xf applyBorder="true" applyFill="true" applyFont="true" applyNumberFormat="true" borderId="23" fillId="2" fontId="6" numFmtId="1001" quotePrefix="false"/>
    <xf applyBorder="true" applyFill="true" applyFont="true" applyNumberFormat="true" borderId="2" fillId="2" fontId="6" numFmtId="1001" quotePrefix="false"/>
    <xf applyBorder="true" applyFont="true" applyNumberFormat="true" borderId="24" fillId="0" fontId="7" numFmtId="1000" quotePrefix="false"/>
    <xf applyBorder="true" applyFont="true" applyNumberFormat="true" borderId="17" fillId="0" fontId="7" numFmtId="1000" quotePrefix="false"/>
    <xf applyBorder="true" applyFont="true" applyNumberFormat="true" borderId="25" fillId="0" fontId="2" numFmtId="1000" quotePrefix="false"/>
    <xf applyBorder="true" applyFont="true" applyNumberFormat="true" borderId="17" fillId="0" fontId="2" numFmtId="1000" quotePrefix="false"/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7" fillId="0" fontId="2" numFmtId="1005" quotePrefix="false"/>
    <xf applyAlignment="true" applyBorder="true" applyFont="true" applyNumberFormat="true" borderId="18" fillId="0" fontId="2" numFmtId="1000" quotePrefix="false">
      <alignment horizontal="center"/>
    </xf>
    <xf applyBorder="true" applyFont="true" applyNumberFormat="true" borderId="14" fillId="0" fontId="2" numFmtId="1000" quotePrefix="false"/>
    <xf applyBorder="true" applyFont="true" applyNumberFormat="true" borderId="12" fillId="0" fontId="2" numFmtId="1009" quotePrefix="false"/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7" fillId="2" fontId="6" numFmtId="1004" quotePrefix="false">
      <alignment vertical="top" wrapText="true"/>
    </xf>
    <xf applyAlignment="true" applyBorder="true" applyFill="true" applyFont="true" applyNumberFormat="true" borderId="17" fillId="2" fontId="6" numFmtId="1001" quotePrefix="false">
      <alignment vertical="top" wrapText="true"/>
    </xf>
    <xf applyAlignment="true" applyFill="true" applyFont="true" applyNumberFormat="true" borderId="0" fillId="2" fontId="2" numFmtId="1000" quotePrefix="false">
      <alignment horizontal="right"/>
    </xf>
    <xf applyBorder="true" applyFont="true" applyNumberFormat="true" borderId="25" fillId="0" fontId="7" numFmtId="1004" quotePrefix="false"/>
    <xf applyBorder="true" applyFont="true" applyNumberFormat="true" borderId="13" fillId="0" fontId="2" numFmtId="1000" quotePrefix="false"/>
    <xf applyAlignment="true" applyBorder="true" applyFont="true" applyNumberFormat="true" borderId="12" fillId="0" fontId="2" numFmtId="1000" quotePrefix="false">
      <alignment horizontal="right"/>
    </xf>
    <xf applyBorder="true" applyFont="true" applyNumberFormat="true" borderId="26" fillId="0" fontId="7" numFmtId="1000" quotePrefix="false"/>
    <xf applyFill="true" applyFont="true" applyNumberFormat="true" borderId="0" fillId="8" fontId="2" numFmtId="1000" quotePrefix="false"/>
  </cellXfs>
  <cellStyles count="1">
    <cellStyle builtinId="0" name="Normal" xfId="0"/>
  </cellStyles>
  <dxfs count="1">
    <dxf>
      <font>
        <color rgb="9C0006" tint="0"/>
      </font>
      <fill>
        <patternFill patternType="solid">
          <bgColor rgb="FFC7CE" tint="0"/>
        </patternFill>
      </fill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7" Target="theme/theme1.xml" Type="http://schemas.openxmlformats.org/officeDocument/2006/relationships/theme"/>
  <Relationship Id="rId6" Target="styles.xml" Type="http://schemas.openxmlformats.org/officeDocument/2006/relationships/styles"/>
  <Relationship Id="rId5" Target="sharedStrings.xml" Type="http://schemas.openxmlformats.org/officeDocument/2006/relationships/sharedStrings"/>
  <Relationship Id="rId4" Target="externalLinks/externalLink2.xml" Type="http://schemas.openxmlformats.org/officeDocument/2006/relationships/externalLink"/>
  <Relationship Id="rId3" Target="externalLinks/externalLink1.xml" Type="http://schemas.openxmlformats.org/officeDocument/2006/relationships/externalLink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externalLinks/_rels/externalLink1.xml.rels><?xml version="1.0" encoding="UTF-8" standalone="no" ?>
<Relationships xmlns="http://schemas.openxmlformats.org/package/2006/relationships">
  <Relationship Id="rId1" Target="/Users/&#1042;&#1072;&#1089;&#1080;&#1083;&#1080;&#1081;/Desktop/&#1059;&#1078;&#1080;&#1085;&#1089;&#1082;&#1072;&#1103;/&#1056;&#1055;&#1050;&#1056; &#1050;&#1055;&#1050;&#1056;/291&#1054;&#1044; &#1086;&#1090; 08072021 2019-21/&#1052;&#1046;&#1050;&#1061; &#1055;&#1088;&#1086;&#1077;&#1082;&#1090; &#1050;&#1055;&#1050;&#1056; 2019-2021 &#1080;&#1102;&#1085;&#1100;. (1).xlsx" TargetMode="External" Type="http://schemas.openxmlformats.org/officeDocument/2006/relationships/externalLinkPath"/>
</Relationships>

</file>

<file path=xl/externalLinks/_rels/externalLink2.xml.rels><?xml version="1.0" encoding="UTF-8" standalone="no" ?>
<Relationships xmlns="http://schemas.openxmlformats.org/package/2006/relationships">
  <Relationship Id="rId1" Target="/Users/1/Desktop/&#1059;&#1078;&#1080;&#1085;&#1089;&#1082;&#1072;&#1103;/&#1059;&#1078;&#1080;&#1085;&#1089;&#1082;&#1072;&#1103;/&#1056;&#1055;&#1050;&#1056; &#1050;&#1055;&#1050;&#1056;/&#1055;&#1088;&#1080;&#1082;&#1072;&#1079; 67&#1086;&#1076;/&#1055;&#1088;&#1086;&#1077;&#1082;&#1090; &#1050;&#1055;&#1050;&#1056; 2019-2021 04.02.22_&#1087;&#1086;&#1089;&#1083;&#1077;&#1076;&#1085;&#1080;&#1081;.xlsx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/>
</externalLink>
</file>

<file path=xl/externalLinks/externalLink2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/>
</externalLink>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2" Target="../comments1.xml" Type="http://schemas.openxmlformats.org/officeDocument/2006/relationships/comments"/>
  <Relationship Id="rId1" Target="../drawings/vmlDrawing1.vml" Type="http://schemas.openxmlformats.org/officeDocument/2006/relationships/vmlDrawing"/>
</Relationships>

</file>

<file path=xl/worksheets/_rels/sheet2.xml.rels><?xml version="1.0" encoding="UTF-8" standalone="no" ?>
<Relationships xmlns="http://schemas.openxmlformats.org/package/2006/relationships">
  <Relationship Id="rId2" Target="../comments2.xml" Type="http://schemas.openxmlformats.org/officeDocument/2006/relationships/comments"/>
  <Relationship Id="rId1" Target="../drawings/vmlDrawing2.vml" Type="http://schemas.openxmlformats.org/officeDocument/2006/relationships/vmlDrawing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AQ817"/>
  <sheetViews>
    <sheetView showZeros="false" workbookViewId="0"/>
  </sheetViews>
  <sheetFormatPr baseColWidth="8" customHeight="false" defaultColWidth="9.14062530925693" defaultRowHeight="15" zeroHeight="false"/>
  <cols>
    <col customWidth="true" max="1" min="1" outlineLevel="0" style="1" width="8.14062514009074"/>
    <col customWidth="true" max="2" min="2" outlineLevel="0" style="1" width="9.00000016916618"/>
    <col customWidth="true" max="3" min="3" outlineLevel="0" style="1" width="39.8554684744442"/>
    <col customWidth="true" max="4" min="4" outlineLevel="0" style="1" width="81.7109359338912"/>
    <col customWidth="true" hidden="true" max="5" min="5" outlineLevel="0" style="2" width="10.7109374563868"/>
    <col customWidth="true" hidden="true" max="6" min="6" outlineLevel="0" style="2" width="12.7109371180545"/>
    <col customWidth="true" hidden="true" max="7" min="7" outlineLevel="0" style="2" width="22.425781467405"/>
    <col customWidth="true" hidden="true" max="8" min="8" outlineLevel="0" style="2" width="9.00000016916618"/>
    <col customWidth="true" hidden="true" max="9" min="9" outlineLevel="0" style="2" width="8.71093779471921"/>
    <col customWidth="true" hidden="true" max="10" min="10" outlineLevel="0" style="1" width="13.9999996616676"/>
    <col customWidth="true" hidden="true" max="11" min="11" outlineLevel="0" style="1" width="17.1406253092569"/>
    <col customWidth="true" hidden="true" max="12" min="12" outlineLevel="0" style="1" width="13.4257806215741"/>
    <col customWidth="true" max="13" min="13" outlineLevel="0" style="1" width="12.7109371180545"/>
    <col customWidth="true" max="14" min="14" outlineLevel="0" style="1" width="21.0000001691662"/>
    <col customWidth="true" max="15" min="15" outlineLevel="0" style="1" width="16.9999994925015"/>
    <col customWidth="true" max="16" min="16" outlineLevel="0" style="1" width="20.0000006766647"/>
    <col customWidth="true" max="18" min="17" outlineLevel="0" style="1" width="17.8554688127765"/>
    <col customWidth="true" max="19" min="19" outlineLevel="0" style="1" width="22.2851556506495"/>
    <col customWidth="true" max="20" min="20" outlineLevel="0" style="1" width="18.9999998308338"/>
    <col customWidth="true" max="22" min="21" outlineLevel="0" style="1" width="17.1406253092569"/>
    <col customWidth="true" max="23" min="23" outlineLevel="0" style="2" width="17.1406253092569"/>
    <col customWidth="true" max="24" min="24" outlineLevel="0" style="1" width="17.1406253092569"/>
    <col customWidth="true" hidden="true" max="25" min="25" outlineLevel="0" style="1" width="16.2851559889819"/>
    <col customWidth="true" hidden="true" max="26" min="26" outlineLevel="0" style="1" width="9.14062530925693"/>
    <col customWidth="true" hidden="true" max="42" min="27" outlineLevel="0" style="1" width="16.8554693202751"/>
    <col customWidth="true" max="43" min="43" outlineLevel="0" style="1" width="28.1406237867613"/>
    <col bestFit="true" customWidth="true" max="16384" min="44" outlineLevel="0" style="1" width="9.14062530925693"/>
  </cols>
  <sheetData>
    <row ht="20.25" outlineLevel="0" r="1">
      <c r="W1" s="3" t="s">
        <v>0</v>
      </c>
    </row>
    <row ht="20.25" outlineLevel="0" r="2">
      <c r="N2" s="4" t="n"/>
      <c r="W2" s="3" t="s">
        <v>1</v>
      </c>
    </row>
    <row ht="20.25" outlineLevel="0" r="3">
      <c r="N3" s="4" t="n"/>
      <c r="W3" s="3" t="n"/>
    </row>
    <row customFormat="true" ht="20.25" outlineLevel="0" r="6" s="5">
      <c r="A6" s="6" t="s">
        <v>2</v>
      </c>
      <c r="B6" s="6" t="s"/>
      <c r="C6" s="6" t="s"/>
      <c r="D6" s="6" t="s"/>
      <c r="E6" s="6" t="s"/>
      <c r="F6" s="6" t="s"/>
      <c r="G6" s="6" t="s"/>
      <c r="H6" s="6" t="s"/>
      <c r="I6" s="6" t="s"/>
      <c r="J6" s="6" t="s"/>
      <c r="K6" s="6" t="s"/>
      <c r="L6" s="6" t="s"/>
      <c r="M6" s="6" t="s"/>
      <c r="N6" s="6" t="s"/>
      <c r="O6" s="6" t="s"/>
      <c r="P6" s="6" t="s"/>
      <c r="Q6" s="6" t="s"/>
      <c r="R6" s="6" t="s"/>
      <c r="S6" s="6" t="s"/>
      <c r="T6" s="6" t="s"/>
      <c r="U6" s="6" t="s"/>
      <c r="V6" s="6" t="s"/>
      <c r="W6" s="6" t="s"/>
      <c r="X6" s="1" t="n"/>
    </row>
    <row customFormat="true" ht="16.5" outlineLevel="0" r="7" s="5">
      <c r="A7" s="7" t="n"/>
      <c r="B7" s="7" t="n"/>
      <c r="C7" s="7" t="n"/>
      <c r="D7" s="7" t="n"/>
      <c r="E7" s="7" t="n"/>
      <c r="F7" s="7" t="n"/>
      <c r="G7" s="7" t="n"/>
      <c r="H7" s="7" t="n"/>
      <c r="I7" s="7" t="n"/>
      <c r="J7" s="7" t="n"/>
      <c r="K7" s="7" t="n"/>
      <c r="L7" s="7" t="n"/>
      <c r="M7" s="7" t="n"/>
      <c r="N7" s="8" t="n"/>
      <c r="O7" s="7" t="n"/>
      <c r="P7" s="8" t="n"/>
      <c r="Q7" s="7" t="n"/>
      <c r="R7" s="7" t="n"/>
      <c r="S7" s="7" t="n"/>
      <c r="T7" s="7" t="n"/>
      <c r="U7" s="7" t="n"/>
      <c r="V7" s="7" t="n"/>
      <c r="W7" s="7" t="n"/>
      <c r="X7" s="1" t="n"/>
    </row>
    <row customFormat="true" ht="15" outlineLevel="0" r="8" s="5">
      <c r="A8" s="9" t="n"/>
      <c r="B8" s="9" t="n"/>
      <c r="C8" s="9" t="n"/>
      <c r="D8" s="9" t="n"/>
      <c r="E8" s="10" t="n"/>
      <c r="F8" s="10" t="n"/>
      <c r="G8" s="10" t="n"/>
      <c r="H8" s="10" t="n"/>
      <c r="I8" s="11" t="n"/>
      <c r="J8" s="12" t="n"/>
      <c r="K8" s="12" t="n"/>
      <c r="L8" s="12" t="n"/>
      <c r="M8" s="13" t="n"/>
      <c r="N8" s="14" t="n"/>
      <c r="O8" s="14" t="n"/>
      <c r="P8" s="14" t="n"/>
      <c r="Q8" s="14" t="n"/>
      <c r="R8" s="14" t="n"/>
      <c r="S8" s="14" t="n"/>
      <c r="T8" s="14" t="n"/>
      <c r="U8" s="15" t="n"/>
      <c r="V8" s="15" t="n"/>
      <c r="W8" s="10" t="n"/>
      <c r="X8" s="1" t="n"/>
    </row>
    <row customFormat="true" ht="14.25" outlineLevel="0" r="9" s="16">
      <c r="A9" s="17" t="s">
        <v>3</v>
      </c>
      <c r="B9" s="17" t="s">
        <v>3</v>
      </c>
      <c r="C9" s="18" t="s">
        <v>4</v>
      </c>
      <c r="D9" s="18" t="s">
        <v>5</v>
      </c>
      <c r="E9" s="19" t="s">
        <v>6</v>
      </c>
      <c r="F9" s="20" t="s"/>
      <c r="G9" s="18" t="s">
        <v>7</v>
      </c>
      <c r="H9" s="18" t="s">
        <v>8</v>
      </c>
      <c r="I9" s="21" t="s">
        <v>9</v>
      </c>
      <c r="J9" s="22" t="s">
        <v>10</v>
      </c>
      <c r="K9" s="22" t="s">
        <v>11</v>
      </c>
      <c r="L9" s="23" t="s"/>
      <c r="M9" s="24" t="s">
        <v>12</v>
      </c>
      <c r="N9" s="25" t="s">
        <v>13</v>
      </c>
      <c r="O9" s="26" t="s"/>
      <c r="P9" s="26" t="s"/>
      <c r="Q9" s="26" t="s"/>
      <c r="R9" s="26" t="s"/>
      <c r="S9" s="26" t="s"/>
      <c r="T9" s="27" t="s"/>
      <c r="U9" s="25" t="s">
        <v>14</v>
      </c>
      <c r="V9" s="25" t="s">
        <v>15</v>
      </c>
      <c r="W9" s="18" t="s">
        <v>16</v>
      </c>
      <c r="X9" s="18" t="s">
        <v>17</v>
      </c>
      <c r="AA9" s="28" t="s">
        <v>18</v>
      </c>
      <c r="AB9" s="25" t="s">
        <v>19</v>
      </c>
      <c r="AC9" s="26" t="s"/>
      <c r="AD9" s="26" t="s"/>
      <c r="AE9" s="26" t="s"/>
      <c r="AF9" s="26" t="s"/>
      <c r="AG9" s="26" t="s"/>
      <c r="AH9" s="26" t="s"/>
      <c r="AI9" s="26" t="s"/>
      <c r="AJ9" s="26" t="s"/>
      <c r="AK9" s="26" t="s"/>
      <c r="AL9" s="26" t="s"/>
      <c r="AM9" s="26" t="s"/>
      <c r="AN9" s="26" t="s"/>
      <c r="AO9" s="26" t="s"/>
      <c r="AP9" s="27" t="s"/>
    </row>
    <row customFormat="true" ht="14.25" outlineLevel="0" r="10" s="16">
      <c r="A10" s="29" t="s"/>
      <c r="B10" s="29" t="s"/>
      <c r="C10" s="30" t="s"/>
      <c r="D10" s="30" t="s"/>
      <c r="E10" s="18" t="s">
        <v>20</v>
      </c>
      <c r="F10" s="18" t="s">
        <v>21</v>
      </c>
      <c r="G10" s="30" t="s"/>
      <c r="H10" s="30" t="s"/>
      <c r="I10" s="31" t="s"/>
      <c r="J10" s="32" t="s"/>
      <c r="K10" s="22" t="s">
        <v>22</v>
      </c>
      <c r="L10" s="22" t="s">
        <v>23</v>
      </c>
      <c r="M10" s="33" t="s"/>
      <c r="N10" s="25" t="s">
        <v>24</v>
      </c>
      <c r="O10" s="25" t="s">
        <v>25</v>
      </c>
      <c r="P10" s="26" t="s"/>
      <c r="Q10" s="26" t="s"/>
      <c r="R10" s="26" t="s"/>
      <c r="S10" s="26" t="s"/>
      <c r="T10" s="27" t="s"/>
      <c r="U10" s="34" t="s"/>
      <c r="V10" s="34" t="s"/>
      <c r="W10" s="30" t="s"/>
      <c r="X10" s="30" t="s"/>
      <c r="AA10" s="35" t="s"/>
      <c r="AB10" s="28" t="s">
        <v>26</v>
      </c>
      <c r="AC10" s="36" t="s"/>
      <c r="AD10" s="36" t="s"/>
      <c r="AE10" s="36" t="s"/>
      <c r="AF10" s="36" t="s"/>
      <c r="AG10" s="36" t="s"/>
      <c r="AH10" s="37" t="s"/>
      <c r="AI10" s="28" t="s">
        <v>27</v>
      </c>
      <c r="AJ10" s="28" t="s">
        <v>28</v>
      </c>
      <c r="AK10" s="28" t="s">
        <v>29</v>
      </c>
      <c r="AL10" s="28" t="s">
        <v>30</v>
      </c>
      <c r="AM10" s="28" t="s">
        <v>31</v>
      </c>
      <c r="AN10" s="28" t="s">
        <v>32</v>
      </c>
      <c r="AO10" s="28" t="s">
        <v>33</v>
      </c>
      <c r="AP10" s="28" t="s">
        <v>34</v>
      </c>
    </row>
    <row customFormat="true" customHeight="true" ht="78.75" outlineLevel="0" r="11" s="16">
      <c r="A11" s="29" t="s"/>
      <c r="B11" s="29" t="s"/>
      <c r="C11" s="30" t="s"/>
      <c r="D11" s="30" t="s"/>
      <c r="E11" s="30" t="s"/>
      <c r="F11" s="30" t="s"/>
      <c r="G11" s="30" t="s"/>
      <c r="H11" s="30" t="s"/>
      <c r="I11" s="31" t="s"/>
      <c r="J11" s="38" t="s"/>
      <c r="K11" s="38" t="s"/>
      <c r="L11" s="38" t="s"/>
      <c r="M11" s="39" t="s"/>
      <c r="N11" s="40" t="s"/>
      <c r="O11" s="25" t="s">
        <v>35</v>
      </c>
      <c r="P11" s="25" t="s">
        <v>36</v>
      </c>
      <c r="Q11" s="25" t="s">
        <v>37</v>
      </c>
      <c r="R11" s="25" t="s">
        <v>38</v>
      </c>
      <c r="S11" s="25" t="s">
        <v>39</v>
      </c>
      <c r="T11" s="25" t="s">
        <v>40</v>
      </c>
      <c r="U11" s="40" t="s"/>
      <c r="V11" s="40" t="s"/>
      <c r="W11" s="30" t="s"/>
      <c r="X11" s="30" t="s"/>
      <c r="AA11" s="41" t="s"/>
      <c r="AB11" s="28" t="s">
        <v>41</v>
      </c>
      <c r="AC11" s="28" t="s">
        <v>42</v>
      </c>
      <c r="AD11" s="28" t="s">
        <v>43</v>
      </c>
      <c r="AE11" s="28" t="s">
        <v>44</v>
      </c>
      <c r="AF11" s="28" t="s">
        <v>45</v>
      </c>
      <c r="AG11" s="28" t="s">
        <v>46</v>
      </c>
      <c r="AH11" s="28" t="s">
        <v>47</v>
      </c>
      <c r="AI11" s="41" t="s"/>
      <c r="AJ11" s="41" t="s"/>
      <c r="AK11" s="41" t="s"/>
      <c r="AL11" s="41" t="s"/>
      <c r="AM11" s="41" t="s"/>
      <c r="AN11" s="41" t="s"/>
      <c r="AO11" s="41" t="s"/>
      <c r="AP11" s="41" t="s"/>
    </row>
    <row customFormat="true" ht="14.25" outlineLevel="0" r="12" s="42">
      <c r="A12" s="43" t="s"/>
      <c r="B12" s="43" t="s"/>
      <c r="C12" s="44" t="s"/>
      <c r="D12" s="44" t="s"/>
      <c r="E12" s="44" t="s"/>
      <c r="F12" s="44" t="s"/>
      <c r="G12" s="44" t="s"/>
      <c r="H12" s="44" t="s"/>
      <c r="I12" s="45" t="s"/>
      <c r="J12" s="46" t="s">
        <v>48</v>
      </c>
      <c r="K12" s="46" t="s">
        <v>48</v>
      </c>
      <c r="L12" s="46" t="s">
        <v>48</v>
      </c>
      <c r="M12" s="21" t="s">
        <v>49</v>
      </c>
      <c r="N12" s="47" t="s">
        <v>50</v>
      </c>
      <c r="O12" s="47" t="s">
        <v>50</v>
      </c>
      <c r="P12" s="47" t="s">
        <v>50</v>
      </c>
      <c r="Q12" s="47" t="s">
        <v>50</v>
      </c>
      <c r="R12" s="47" t="s">
        <v>50</v>
      </c>
      <c r="S12" s="47" t="s">
        <v>50</v>
      </c>
      <c r="T12" s="47" t="s">
        <v>50</v>
      </c>
      <c r="U12" s="47" t="s">
        <v>51</v>
      </c>
      <c r="V12" s="47" t="s">
        <v>51</v>
      </c>
      <c r="W12" s="44" t="s"/>
      <c r="X12" s="44" t="s"/>
      <c r="AA12" s="47" t="s">
        <v>50</v>
      </c>
      <c r="AB12" s="47" t="s">
        <v>50</v>
      </c>
      <c r="AC12" s="47" t="s">
        <v>50</v>
      </c>
      <c r="AD12" s="47" t="s">
        <v>50</v>
      </c>
      <c r="AE12" s="47" t="s">
        <v>50</v>
      </c>
      <c r="AF12" s="47" t="s">
        <v>50</v>
      </c>
      <c r="AG12" s="47" t="s">
        <v>50</v>
      </c>
      <c r="AH12" s="47" t="s">
        <v>50</v>
      </c>
      <c r="AI12" s="47" t="s">
        <v>50</v>
      </c>
      <c r="AJ12" s="47" t="s">
        <v>50</v>
      </c>
      <c r="AK12" s="47" t="s">
        <v>50</v>
      </c>
      <c r="AL12" s="47" t="s">
        <v>50</v>
      </c>
      <c r="AM12" s="47" t="s">
        <v>50</v>
      </c>
      <c r="AN12" s="47" t="s">
        <v>50</v>
      </c>
      <c r="AO12" s="47" t="s">
        <v>50</v>
      </c>
      <c r="AP12" s="47" t="s">
        <v>50</v>
      </c>
    </row>
    <row customFormat="true" ht="15" outlineLevel="0" r="13" s="48">
      <c r="A13" s="49" t="n"/>
      <c r="B13" s="50" t="n"/>
      <c r="C13" s="50" t="n"/>
      <c r="D13" s="50" t="s">
        <v>52</v>
      </c>
      <c r="E13" s="50" t="n"/>
      <c r="F13" s="50" t="n"/>
      <c r="G13" s="50" t="n"/>
      <c r="H13" s="50" t="n"/>
      <c r="I13" s="50" t="n"/>
      <c r="J13" s="51" t="n">
        <f aca="false" ca="false" dt2D="false" dtr="false" t="normal">J14+J19+J77</f>
        <v>472965.8699999999</v>
      </c>
      <c r="K13" s="51" t="n">
        <f aca="false" ca="false" dt2D="false" dtr="false" t="normal">K14+K19+K77</f>
        <v>396716.35999999987</v>
      </c>
      <c r="L13" s="51" t="n">
        <f aca="false" ca="false" dt2D="false" dtr="false" t="normal">L14+L19+L77</f>
        <v>8884.51</v>
      </c>
      <c r="M13" s="51" t="n">
        <f aca="false" ca="false" dt2D="false" dtr="false" t="normal">M14+M19+M77</f>
        <v>16782</v>
      </c>
      <c r="N13" s="52" t="n">
        <f aca="false" ca="false" dt2D="false" dtr="false" t="normal">N14+N19+N77</f>
        <v>406361160.12133765</v>
      </c>
      <c r="O13" s="51" t="n">
        <f aca="false" ca="false" dt2D="false" dtr="false" t="normal">O14+O19+O77</f>
        <v>0</v>
      </c>
      <c r="P13" s="52" t="n">
        <v>216176035.325591</v>
      </c>
      <c r="Q13" s="52" t="n">
        <f aca="false" ca="false" dt2D="false" dtr="false" t="normal">Q14+Q19+Q77</f>
        <v>4110415.116</v>
      </c>
      <c r="R13" s="52" t="n">
        <v>94186412.0811972</v>
      </c>
      <c r="S13" s="52" t="n">
        <v>90635921.2559551</v>
      </c>
      <c r="T13" s="52" t="n">
        <f aca="false" ca="false" dt2D="false" dtr="false" t="normal">T14+T19+T77</f>
        <v>1252376.34368</v>
      </c>
      <c r="U13" s="50" t="n"/>
      <c r="V13" s="50" t="n"/>
      <c r="W13" s="53" t="n"/>
      <c r="X13" s="4" t="n">
        <f aca="false" ca="false" dt2D="false" dtr="false" t="normal">+N13-'Приложение №2'!F13</f>
        <v>-0.001085817813873291</v>
      </c>
      <c r="AA13" s="51" t="n">
        <f aca="false" ca="false" dt2D="false" dtr="false" t="normal">AA14+AA19+AA77</f>
        <v>406361160.1224234</v>
      </c>
      <c r="AB13" s="51" t="n">
        <f aca="false" ca="false" dt2D="false" dtr="false" t="normal">AB14+AB19+AB77</f>
        <v>58270599.35535</v>
      </c>
      <c r="AC13" s="51" t="n">
        <f aca="false" ca="false" dt2D="false" dtr="false" t="normal">AC14+AC19+AC77</f>
        <v>27457300.179999996</v>
      </c>
      <c r="AD13" s="51" t="n">
        <f aca="false" ca="false" dt2D="false" dtr="false" t="normal">AD14+AD19+AD77</f>
        <v>38162276.492273435</v>
      </c>
      <c r="AE13" s="51" t="n">
        <f aca="false" ca="false" dt2D="false" dtr="false" t="normal">AE14+AE19+AE77</f>
        <v>23025614.914800003</v>
      </c>
      <c r="AF13" s="51" t="n">
        <f aca="false" ca="false" dt2D="false" dtr="false" t="normal">AF14+AF19+AF77</f>
        <v>0</v>
      </c>
      <c r="AG13" s="51" t="n">
        <f aca="false" ca="false" dt2D="false" dtr="false" t="normal">AG14+AG19+AG77</f>
        <v>0</v>
      </c>
      <c r="AH13" s="51" t="n">
        <f aca="false" ca="false" dt2D="false" dtr="false" t="normal">AH14+AH19+AH77</f>
        <v>0</v>
      </c>
      <c r="AI13" s="51" t="n">
        <f aca="false" ca="false" dt2D="false" dtr="false" t="normal">AI14+AI19+AI77</f>
        <v>16824000</v>
      </c>
      <c r="AJ13" s="51" t="n">
        <f aca="false" ca="false" dt2D="false" dtr="false" t="normal">AJ14+AJ19+AJ77</f>
        <v>102784000.69000001</v>
      </c>
      <c r="AK13" s="51" t="n">
        <f aca="false" ca="false" dt2D="false" dtr="false" t="normal">AK14+AK19+AK77</f>
        <v>0</v>
      </c>
      <c r="AL13" s="51" t="n">
        <f aca="false" ca="false" dt2D="false" dtr="false" t="normal">AL14+AL19+AL77</f>
        <v>90208886.52</v>
      </c>
      <c r="AM13" s="51" t="n">
        <f aca="false" ca="false" dt2D="false" dtr="false" t="normal">AM14+AM19+AM77</f>
        <v>42214554.42</v>
      </c>
      <c r="AN13" s="51" t="n">
        <f aca="false" ca="false" dt2D="false" dtr="false" t="normal">AN14+AN19+AN77</f>
        <v>2993190.2800000003</v>
      </c>
      <c r="AO13" s="51" t="n">
        <f aca="false" ca="false" dt2D="false" dtr="false" t="normal">AO14+AO19+AO77</f>
        <v>141045.16</v>
      </c>
      <c r="AP13" s="54" t="n">
        <f aca="false" ca="false" dt2D="false" dtr="false" t="normal">AP14+AP19+AP77</f>
        <v>4279692.109999999</v>
      </c>
      <c r="AQ13" s="55" t="n"/>
    </row>
    <row customFormat="true" ht="15" outlineLevel="0" r="14" s="48">
      <c r="A14" s="56" t="n"/>
      <c r="B14" s="57" t="n"/>
      <c r="C14" s="57" t="n"/>
      <c r="D14" s="57" t="s">
        <v>53</v>
      </c>
      <c r="E14" s="57" t="n"/>
      <c r="F14" s="57" t="n"/>
      <c r="G14" s="57" t="n"/>
      <c r="H14" s="57" t="n"/>
      <c r="I14" s="57" t="n"/>
      <c r="J14" s="58" t="n">
        <f aca="false" ca="false" dt2D="false" dtr="false" t="normal">SUM(J15:J18)</f>
        <v>17901.600000000002</v>
      </c>
      <c r="K14" s="58" t="n">
        <f aca="false" ca="false" dt2D="false" dtr="false" t="normal">SUM(K15:K18)</f>
        <v>14468.24</v>
      </c>
      <c r="L14" s="58" t="n">
        <f aca="false" ca="false" dt2D="false" dtr="false" t="normal">SUM(L15:L18)</f>
        <v>1353.6999999999998</v>
      </c>
      <c r="M14" s="58" t="n">
        <f aca="false" ca="false" dt2D="false" dtr="false" t="normal">SUM(M15:M18)</f>
        <v>580</v>
      </c>
      <c r="N14" s="58" t="n">
        <f aca="false" ca="false" dt2D="false" dtr="false" t="normal">SUM(N15:N18)</f>
        <v>7058584.449999999</v>
      </c>
      <c r="O14" s="58" t="n">
        <f aca="false" ca="false" dt2D="false" dtr="false" t="normal">SUM(O15:O18)</f>
        <v>0</v>
      </c>
      <c r="P14" s="58" t="n">
        <f aca="false" ca="false" dt2D="false" dtr="false" t="normal">SUM(P15:P18)</f>
        <v>3240261.926</v>
      </c>
      <c r="Q14" s="58" t="n">
        <f aca="false" ca="false" dt2D="false" dtr="false" t="normal">SUM(Q15:Q18)</f>
        <v>0</v>
      </c>
      <c r="R14" s="58" t="n">
        <f aca="false" ca="false" dt2D="false" dtr="false" t="normal">SUM(R15:R18)</f>
        <v>2674916.084</v>
      </c>
      <c r="S14" s="58" t="n">
        <f aca="false" ca="false" dt2D="false" dtr="false" t="normal">SUM(S15:S18)</f>
        <v>1143406.44</v>
      </c>
      <c r="T14" s="58" t="n">
        <f aca="false" ca="false" dt2D="false" dtr="false" t="normal">SUM(T15:T18)</f>
        <v>0</v>
      </c>
      <c r="U14" s="58" t="n"/>
      <c r="V14" s="58" t="n"/>
      <c r="W14" s="58" t="n"/>
      <c r="X14" s="4" t="n">
        <f aca="false" ca="false" dt2D="false" dtr="false" t="normal">+N14-'Приложение №2'!F14</f>
        <v>0</v>
      </c>
      <c r="Y14" s="58" t="n">
        <f aca="false" ca="false" dt2D="false" dtr="false" t="normal">SUM(Y15:Y18)</f>
        <v>0</v>
      </c>
      <c r="Z14" s="58" t="n">
        <f aca="false" ca="false" dt2D="false" dtr="false" t="normal">SUM(Z15:Z18)</f>
        <v>0</v>
      </c>
      <c r="AA14" s="58" t="n">
        <f aca="false" ca="false" dt2D="false" dtr="false" t="normal">SUM(AA15:AA18)</f>
        <v>7058584.449999999</v>
      </c>
      <c r="AB14" s="58" t="n">
        <f aca="false" ca="false" dt2D="false" dtr="false" t="normal">SUM(AB15:AB18)</f>
        <v>0</v>
      </c>
      <c r="AC14" s="58" t="n">
        <f aca="false" ca="false" dt2D="false" dtr="false" t="normal">SUM(AC15:AC18)</f>
        <v>0</v>
      </c>
      <c r="AD14" s="58" t="n">
        <f aca="false" ca="false" dt2D="false" dtr="false" t="normal">SUM(AD15:AD18)</f>
        <v>0</v>
      </c>
      <c r="AE14" s="58" t="n">
        <f aca="false" ca="false" dt2D="false" dtr="false" t="normal">SUM(AE15:AE18)</f>
        <v>2341616.11</v>
      </c>
      <c r="AF14" s="58" t="n">
        <f aca="false" ca="false" dt2D="false" dtr="false" t="normal">SUM(AF15:AF18)</f>
        <v>0</v>
      </c>
      <c r="AG14" s="58" t="n">
        <f aca="false" ca="false" dt2D="false" dtr="false" t="normal">SUM(AG15:AG18)</f>
        <v>0</v>
      </c>
      <c r="AH14" s="58" t="n">
        <f aca="false" ca="false" dt2D="false" dtr="false" t="normal">SUM(AH15:AH18)</f>
        <v>0</v>
      </c>
      <c r="AI14" s="58" t="n">
        <f aca="false" ca="false" dt2D="false" dtr="false" t="normal">SUM(AI15:AI18)</f>
        <v>0</v>
      </c>
      <c r="AJ14" s="58" t="n">
        <f aca="false" ca="false" dt2D="false" dtr="false" t="normal">SUM(AJ15:AJ18)</f>
        <v>0</v>
      </c>
      <c r="AK14" s="58" t="n">
        <f aca="false" ca="false" dt2D="false" dtr="false" t="normal">SUM(AK15:AK18)</f>
        <v>0</v>
      </c>
      <c r="AL14" s="58" t="n">
        <f aca="false" ca="false" dt2D="false" dtr="false" t="normal">SUM(AL15:AL18)</f>
        <v>3037235.83</v>
      </c>
      <c r="AM14" s="58" t="n">
        <f aca="false" ca="false" dt2D="false" dtr="false" t="normal">SUM(AM15:AM18)</f>
        <v>1679732.5099999998</v>
      </c>
      <c r="AN14" s="58" t="n">
        <f aca="false" ca="false" dt2D="false" dtr="false" t="normal">SUM(AN15:AN18)</f>
        <v>0</v>
      </c>
      <c r="AO14" s="58" t="n">
        <f aca="false" ca="false" dt2D="false" dtr="false" t="normal">SUM(AO15:AO18)</f>
        <v>0</v>
      </c>
      <c r="AP14" s="58" t="n">
        <f aca="false" ca="false" dt2D="false" dtr="false" t="normal">SUM(AP15:AP18)</f>
        <v>0</v>
      </c>
      <c r="AQ14" s="55" t="n"/>
    </row>
    <row customHeight="true" ht="15" outlineLevel="0" r="15">
      <c r="A15" s="59" t="n">
        <v>1</v>
      </c>
      <c r="B15" s="60" t="n">
        <v>1</v>
      </c>
      <c r="C15" s="60" t="s">
        <v>54</v>
      </c>
      <c r="D15" s="60" t="s">
        <v>55</v>
      </c>
      <c r="E15" s="61" t="n">
        <v>1984</v>
      </c>
      <c r="F15" s="61" t="n">
        <v>2017</v>
      </c>
      <c r="G15" s="62" t="s">
        <v>56</v>
      </c>
      <c r="H15" s="61" t="n">
        <v>5</v>
      </c>
      <c r="I15" s="61" t="n">
        <v>5</v>
      </c>
      <c r="J15" s="63" t="n">
        <v>5851.8</v>
      </c>
      <c r="K15" s="63" t="n">
        <v>5073.5</v>
      </c>
      <c r="L15" s="63" t="n">
        <v>0</v>
      </c>
      <c r="M15" s="64" t="n">
        <v>171</v>
      </c>
      <c r="N15" s="65" t="n">
        <f aca="false" ca="false" dt2D="false" dtr="false" t="normal">AA15</f>
        <v>1176714.67</v>
      </c>
      <c r="O15" s="63" t="n"/>
      <c r="P15" s="63" t="n">
        <v>0</v>
      </c>
      <c r="Q15" s="63" t="n"/>
      <c r="R15" s="63" t="n">
        <f aca="false" ca="false" dt2D="false" dtr="false" t="normal">N15</f>
        <v>1176714.67</v>
      </c>
      <c r="S15" s="63" t="n">
        <v>0</v>
      </c>
      <c r="T15" s="63" t="n">
        <v>0</v>
      </c>
      <c r="U15" s="63" t="n">
        <f aca="false" ca="false" dt2D="false" dtr="false" t="normal">$N15/($K15+$L15)</f>
        <v>231.93351138267468</v>
      </c>
      <c r="V15" s="63" t="n">
        <f aca="false" ca="false" dt2D="false" dtr="false" t="normal">$N15/($K15+$L15)</f>
        <v>231.93351138267468</v>
      </c>
      <c r="W15" s="66" t="n">
        <v>2019</v>
      </c>
      <c r="X15" s="1" t="n">
        <v>2019</v>
      </c>
      <c r="AA15" s="65" t="n">
        <f aca="false" ca="false" dt2D="false" dtr="false" t="normal">SUM(AB15:AP15)</f>
        <v>1176714.67</v>
      </c>
      <c r="AB15" s="63" t="n"/>
      <c r="AC15" s="63" t="n"/>
      <c r="AD15" s="63" t="n"/>
      <c r="AE15" s="63" t="n">
        <v>1176714.67</v>
      </c>
      <c r="AF15" s="63" t="n"/>
      <c r="AG15" s="63" t="n"/>
      <c r="AH15" s="63" t="n"/>
      <c r="AI15" s="63" t="n"/>
      <c r="AJ15" s="63" t="n"/>
      <c r="AK15" s="63" t="n"/>
      <c r="AL15" s="67" t="n"/>
      <c r="AM15" s="63" t="n"/>
      <c r="AN15" s="68" t="n"/>
      <c r="AO15" s="63" t="n"/>
      <c r="AP15" s="69" t="n"/>
      <c r="AQ15" s="55" t="n"/>
    </row>
    <row customHeight="true" ht="15" outlineLevel="0" r="16">
      <c r="A16" s="59" t="n">
        <f aca="false" ca="false" dt2D="false" dtr="false" t="normal">A15+1</f>
        <v>2</v>
      </c>
      <c r="B16" s="60" t="n">
        <f aca="false" ca="false" dt2D="false" dtr="false" t="normal">B15+1</f>
        <v>2</v>
      </c>
      <c r="C16" s="60" t="s">
        <v>54</v>
      </c>
      <c r="D16" s="60" t="s">
        <v>57</v>
      </c>
      <c r="E16" s="61" t="n">
        <v>1984</v>
      </c>
      <c r="F16" s="61" t="n">
        <v>2017</v>
      </c>
      <c r="G16" s="62" t="s">
        <v>56</v>
      </c>
      <c r="H16" s="61" t="n">
        <v>5</v>
      </c>
      <c r="I16" s="61" t="n">
        <v>5</v>
      </c>
      <c r="J16" s="63" t="n">
        <v>5761.1</v>
      </c>
      <c r="K16" s="63" t="n">
        <v>4905.9</v>
      </c>
      <c r="L16" s="63" t="n">
        <v>0</v>
      </c>
      <c r="M16" s="64" t="n">
        <v>212</v>
      </c>
      <c r="N16" s="65" t="n">
        <f aca="false" ca="false" dt2D="false" dtr="false" t="normal">AA16</f>
        <v>1164901.44</v>
      </c>
      <c r="O16" s="63" t="n"/>
      <c r="P16" s="63" t="n">
        <v>0</v>
      </c>
      <c r="Q16" s="63" t="n"/>
      <c r="R16" s="63" t="n">
        <f aca="false" ca="false" dt2D="false" dtr="false" t="normal">N16</f>
        <v>1164901.44</v>
      </c>
      <c r="S16" s="63" t="n"/>
      <c r="T16" s="63" t="n">
        <v>0</v>
      </c>
      <c r="U16" s="63" t="n">
        <f aca="false" ca="false" dt2D="false" dtr="false" t="normal">$N16/($K16+$L16)</f>
        <v>237.4490796795695</v>
      </c>
      <c r="V16" s="63" t="n">
        <f aca="false" ca="false" dt2D="false" dtr="false" t="normal">$N16/($K16+$L16)</f>
        <v>237.4490796795695</v>
      </c>
      <c r="W16" s="66" t="n">
        <v>2019</v>
      </c>
      <c r="X16" s="1" t="n">
        <v>2019</v>
      </c>
      <c r="AA16" s="65" t="n">
        <f aca="false" ca="false" dt2D="false" dtr="false" t="normal">SUM(AB16:AP16)</f>
        <v>1164901.44</v>
      </c>
      <c r="AB16" s="63" t="n"/>
      <c r="AC16" s="63" t="n"/>
      <c r="AD16" s="63" t="n"/>
      <c r="AE16" s="63" t="n">
        <v>1164901.44</v>
      </c>
      <c r="AF16" s="63" t="n"/>
      <c r="AG16" s="63" t="n"/>
      <c r="AH16" s="63" t="n"/>
      <c r="AI16" s="63" t="n"/>
      <c r="AJ16" s="63" t="n"/>
      <c r="AK16" s="63" t="n"/>
      <c r="AL16" s="67" t="n"/>
      <c r="AM16" s="63" t="n"/>
      <c r="AN16" s="68" t="n"/>
      <c r="AO16" s="63" t="n"/>
      <c r="AP16" s="69" t="n"/>
      <c r="AQ16" s="55" t="n"/>
    </row>
    <row customHeight="true" ht="15" outlineLevel="0" r="17">
      <c r="A17" s="59" t="n">
        <f aca="false" ca="false" dt2D="false" dtr="false" t="normal">A16+1</f>
        <v>3</v>
      </c>
      <c r="B17" s="60" t="n">
        <f aca="false" ca="false" dt2D="false" dtr="false" t="normal">B16+1</f>
        <v>3</v>
      </c>
      <c r="C17" s="60" t="s">
        <v>58</v>
      </c>
      <c r="D17" s="60" t="s">
        <v>59</v>
      </c>
      <c r="E17" s="61" t="n">
        <v>1967</v>
      </c>
      <c r="F17" s="61" t="n">
        <v>2016</v>
      </c>
      <c r="G17" s="61" t="s">
        <v>60</v>
      </c>
      <c r="H17" s="61" t="n">
        <v>4</v>
      </c>
      <c r="I17" s="61" t="n">
        <v>6</v>
      </c>
      <c r="J17" s="63" t="n">
        <v>4047.4</v>
      </c>
      <c r="K17" s="63" t="n">
        <v>2520.1</v>
      </c>
      <c r="L17" s="63" t="n">
        <v>1289.1</v>
      </c>
      <c r="M17" s="64" t="n">
        <v>102</v>
      </c>
      <c r="N17" s="65" t="n">
        <f aca="false" ca="false" dt2D="false" dtr="false" t="normal">AA17</f>
        <v>3037235.83</v>
      </c>
      <c r="O17" s="63" t="n"/>
      <c r="P17" s="63" t="n">
        <f aca="false" ca="false" dt2D="false" dtr="false" t="normal">N17-Q17-R17-S17-O17-T17</f>
        <v>2744892.866</v>
      </c>
      <c r="Q17" s="63" t="n"/>
      <c r="R17" s="63" t="n">
        <v>292342.964</v>
      </c>
      <c r="S17" s="63" t="n"/>
      <c r="T17" s="63" t="n">
        <v>0</v>
      </c>
      <c r="U17" s="63" t="n">
        <f aca="false" ca="false" dt2D="false" dtr="false" t="normal">$N17/($K17+$L17)</f>
        <v>797.3421794602542</v>
      </c>
      <c r="V17" s="63" t="n">
        <f aca="false" ca="false" dt2D="false" dtr="false" t="normal">$N17/($K17+$L17)</f>
        <v>797.3421794602542</v>
      </c>
      <c r="W17" s="66" t="n">
        <v>2019</v>
      </c>
      <c r="X17" s="1" t="n">
        <v>2019</v>
      </c>
      <c r="AA17" s="65" t="n">
        <f aca="false" ca="false" dt2D="false" dtr="false" t="normal">SUM(AB17:AP17)</f>
        <v>3037235.83</v>
      </c>
      <c r="AB17" s="63" t="n"/>
      <c r="AC17" s="63" t="n"/>
      <c r="AD17" s="63" t="n"/>
      <c r="AE17" s="63" t="n"/>
      <c r="AF17" s="63" t="n"/>
      <c r="AG17" s="63" t="n"/>
      <c r="AH17" s="63" t="n"/>
      <c r="AI17" s="63" t="n"/>
      <c r="AJ17" s="63" t="n"/>
      <c r="AK17" s="63" t="n"/>
      <c r="AL17" s="67" t="n">
        <v>3037235.83</v>
      </c>
      <c r="AM17" s="63" t="n"/>
      <c r="AN17" s="68" t="n"/>
      <c r="AO17" s="63" t="n"/>
      <c r="AP17" s="69" t="n"/>
      <c r="AQ17" s="55" t="n"/>
    </row>
    <row customHeight="true" ht="15" outlineLevel="0" r="18">
      <c r="A18" s="59" t="n">
        <f aca="false" ca="false" dt2D="false" dtr="false" t="normal">A17+1</f>
        <v>4</v>
      </c>
      <c r="B18" s="60" t="n">
        <f aca="false" ca="false" dt2D="false" dtr="false" t="normal">B17+1</f>
        <v>4</v>
      </c>
      <c r="C18" s="70" t="s">
        <v>58</v>
      </c>
      <c r="D18" s="70" t="s">
        <v>61</v>
      </c>
      <c r="E18" s="62" t="n">
        <v>1971</v>
      </c>
      <c r="F18" s="62" t="n">
        <v>2017</v>
      </c>
      <c r="G18" s="62" t="s">
        <v>60</v>
      </c>
      <c r="H18" s="62" t="n">
        <v>4</v>
      </c>
      <c r="I18" s="62" t="n">
        <v>3</v>
      </c>
      <c r="J18" s="68" t="n">
        <v>2241.3</v>
      </c>
      <c r="K18" s="68" t="n">
        <v>1968.74</v>
      </c>
      <c r="L18" s="68" t="n">
        <v>64.6</v>
      </c>
      <c r="M18" s="71" t="n">
        <v>95</v>
      </c>
      <c r="N18" s="65" t="n">
        <f aca="false" ca="false" dt2D="false" dtr="false" t="normal">AA18</f>
        <v>1679732.5099999998</v>
      </c>
      <c r="O18" s="68" t="n"/>
      <c r="P18" s="63" t="n">
        <f aca="false" ca="false" dt2D="false" dtr="false" t="normal">N18-Q18-R18-S18-O18-T18</f>
        <v>495369.0599999998</v>
      </c>
      <c r="Q18" s="68" t="n"/>
      <c r="R18" s="68" t="n">
        <v>40957.01</v>
      </c>
      <c r="S18" s="68" t="n">
        <v>1143406.44</v>
      </c>
      <c r="T18" s="68" t="n">
        <v>0</v>
      </c>
      <c r="U18" s="63" t="n">
        <f aca="false" ca="false" dt2D="false" dtr="false" t="normal">$N18/($K18+$L18)</f>
        <v>826.0952472286975</v>
      </c>
      <c r="V18" s="63" t="n">
        <f aca="false" ca="false" dt2D="false" dtr="false" t="normal">$N18/($K18+$L18)</f>
        <v>826.0952472286975</v>
      </c>
      <c r="W18" s="66" t="n">
        <v>2019</v>
      </c>
      <c r="X18" s="1" t="n">
        <v>2019</v>
      </c>
      <c r="AA18" s="65" t="n">
        <f aca="false" ca="false" dt2D="false" dtr="false" t="normal">SUM(AB18:AP18)</f>
        <v>1679732.5099999998</v>
      </c>
      <c r="AB18" s="68" t="n"/>
      <c r="AC18" s="68" t="n"/>
      <c r="AD18" s="68" t="n"/>
      <c r="AE18" s="68" t="n"/>
      <c r="AF18" s="68" t="n"/>
      <c r="AG18" s="68" t="n"/>
      <c r="AH18" s="68" t="n"/>
      <c r="AI18" s="68" t="n"/>
      <c r="AJ18" s="68" t="n"/>
      <c r="AK18" s="68" t="n"/>
      <c r="AL18" s="72" t="n"/>
      <c r="AM18" s="68" t="n">
        <v>1679732.51</v>
      </c>
      <c r="AN18" s="68" t="n"/>
      <c r="AO18" s="63" t="n"/>
      <c r="AP18" s="69" t="n"/>
      <c r="AQ18" s="55" t="n"/>
    </row>
    <row outlineLevel="0" r="19">
      <c r="A19" s="73" t="n"/>
      <c r="B19" s="74" t="n"/>
      <c r="C19" s="74" t="n"/>
      <c r="D19" s="75" t="s">
        <v>62</v>
      </c>
      <c r="E19" s="76" t="n"/>
      <c r="F19" s="76" t="n"/>
      <c r="G19" s="76" t="n"/>
      <c r="H19" s="76" t="n"/>
      <c r="I19" s="76" t="n"/>
      <c r="J19" s="77" t="n">
        <f aca="false" ca="false" dt2D="false" dtr="false" t="normal">SUM(J20:J76)</f>
        <v>185983.24999999997</v>
      </c>
      <c r="K19" s="77" t="n">
        <f aca="false" ca="false" dt2D="false" dtr="false" t="normal">SUM(K20:K76)</f>
        <v>156935.44999999998</v>
      </c>
      <c r="L19" s="77" t="n">
        <f aca="false" ca="false" dt2D="false" dtr="false" t="normal">SUM(L20:L76)</f>
        <v>3969.4</v>
      </c>
      <c r="M19" s="77" t="n">
        <f aca="false" ca="false" dt2D="false" dtr="false" t="normal">SUM(M20:M76)</f>
        <v>6710</v>
      </c>
      <c r="N19" s="77" t="n">
        <f aca="false" ca="false" dt2D="false" dtr="false" t="normal">SUM(N20:N76)</f>
        <v>151554424.5813377</v>
      </c>
      <c r="O19" s="77" t="n">
        <f aca="false" ca="false" dt2D="false" dtr="false" t="normal">SUM(O20:O76)</f>
        <v>0</v>
      </c>
      <c r="P19" s="77" t="n">
        <f aca="false" ca="false" dt2D="false" dtr="false" t="normal">SUM(P20:P76)</f>
        <v>88570704.35071124</v>
      </c>
      <c r="Q19" s="77" t="n">
        <f aca="false" ca="false" dt2D="false" dtr="false" t="normal">SUM(Q20:Q76)</f>
        <v>2393015.116</v>
      </c>
      <c r="R19" s="77" t="n">
        <f aca="false" ca="false" dt2D="false" dtr="false" t="normal">SUM(R20:R76)</f>
        <v>31156880.932357144</v>
      </c>
      <c r="S19" s="77" t="n">
        <f aca="false" ca="false" dt2D="false" dtr="false" t="normal">SUM(S20:S76)</f>
        <v>28791468.552269366</v>
      </c>
      <c r="T19" s="77" t="n">
        <f aca="false" ca="false" dt2D="false" dtr="false" t="normal">SUM(T20:T76)</f>
        <v>642355.6300000001</v>
      </c>
      <c r="U19" s="77" t="n"/>
      <c r="V19" s="77" t="n"/>
      <c r="W19" s="77" t="n"/>
      <c r="X19" s="4" t="n">
        <f aca="false" ca="false" dt2D="false" dtr="false" t="normal">+N19-'Приложение №2'!F19</f>
        <v>-0.001085728406906128</v>
      </c>
      <c r="Y19" s="77" t="n">
        <f aca="false" ca="false" dt2D="false" dtr="false" t="normal">SUM(Y20:Y76)</f>
        <v>0</v>
      </c>
      <c r="Z19" s="77" t="n">
        <f aca="false" ca="false" dt2D="false" dtr="false" t="normal">SUM(Z20:Z76)</f>
        <v>0</v>
      </c>
      <c r="AA19" s="77" t="n">
        <f aca="false" ca="false" dt2D="false" dtr="false" t="normal">SUM(AA20:AA76)</f>
        <v>151554424.58242342</v>
      </c>
      <c r="AB19" s="77" t="n">
        <f aca="false" ca="false" dt2D="false" dtr="false" t="normal">SUM(AB20:AB76)</f>
        <v>35087889.485350005</v>
      </c>
      <c r="AC19" s="77" t="n">
        <f aca="false" ca="false" dt2D="false" dtr="false" t="normal">SUM(AC20:AC76)</f>
        <v>11984380.229999997</v>
      </c>
      <c r="AD19" s="77" t="n">
        <f aca="false" ca="false" dt2D="false" dtr="false" t="normal">SUM(AD20:AD76)</f>
        <v>14683922.63227343</v>
      </c>
      <c r="AE19" s="77" t="n">
        <f aca="false" ca="false" dt2D="false" dtr="false" t="normal">SUM(AE20:AE76)</f>
        <v>10245988.974800002</v>
      </c>
      <c r="AF19" s="77" t="n">
        <f aca="false" ca="false" dt2D="false" dtr="false" t="normal">SUM(AF20:AF76)</f>
        <v>0</v>
      </c>
      <c r="AG19" s="77" t="n">
        <f aca="false" ca="false" dt2D="false" dtr="false" t="normal">SUM(AG20:AG76)</f>
        <v>0</v>
      </c>
      <c r="AH19" s="77" t="n">
        <f aca="false" ca="false" dt2D="false" dtr="false" t="normal">SUM(AH20:AH76)</f>
        <v>0</v>
      </c>
      <c r="AI19" s="77" t="n">
        <f aca="false" ca="false" dt2D="false" dtr="false" t="normal">SUM(AI20:AI76)</f>
        <v>0</v>
      </c>
      <c r="AJ19" s="77" t="n">
        <f aca="false" ca="false" dt2D="false" dtr="false" t="normal">SUM(AJ20:AJ76)</f>
        <v>29143474.28</v>
      </c>
      <c r="AK19" s="77" t="n">
        <f aca="false" ca="false" dt2D="false" dtr="false" t="normal">SUM(AK20:AK76)</f>
        <v>0</v>
      </c>
      <c r="AL19" s="77" t="n">
        <f aca="false" ca="false" dt2D="false" dtr="false" t="normal">SUM(AL20:AL76)</f>
        <v>29207176.55</v>
      </c>
      <c r="AM19" s="77" t="n">
        <f aca="false" ca="false" dt2D="false" dtr="false" t="normal">SUM(AM20:AM76)</f>
        <v>18151667.41</v>
      </c>
      <c r="AN19" s="77" t="n">
        <f aca="false" ca="false" dt2D="false" dtr="false" t="normal">SUM(AN20:AN76)</f>
        <v>1951483.3900000001</v>
      </c>
      <c r="AO19" s="77" t="n">
        <f aca="false" ca="false" dt2D="false" dtr="false" t="normal">SUM(AO20:AO76)</f>
        <v>60000</v>
      </c>
      <c r="AP19" s="77" t="n">
        <f aca="false" ca="false" dt2D="false" dtr="false" t="normal">SUM(AP20:AP76)</f>
        <v>1038441.6300000001</v>
      </c>
      <c r="AQ19" s="55" t="n"/>
    </row>
    <row customFormat="true" customHeight="true" ht="15" outlineLevel="0" r="20" s="78">
      <c r="A20" s="59" t="n">
        <f aca="false" ca="false" dt2D="false" dtr="false" t="normal">A18+1</f>
        <v>5</v>
      </c>
      <c r="B20" s="60" t="n">
        <v>1</v>
      </c>
      <c r="C20" s="70" t="s">
        <v>63</v>
      </c>
      <c r="D20" s="70" t="s">
        <v>64</v>
      </c>
      <c r="E20" s="62" t="n">
        <v>1993</v>
      </c>
      <c r="F20" s="62" t="n">
        <v>2013</v>
      </c>
      <c r="G20" s="62" t="s">
        <v>60</v>
      </c>
      <c r="H20" s="62" t="n">
        <v>9</v>
      </c>
      <c r="I20" s="62" t="n">
        <v>1</v>
      </c>
      <c r="J20" s="68" t="n">
        <v>4065.2</v>
      </c>
      <c r="K20" s="68" t="n">
        <v>2715.9</v>
      </c>
      <c r="L20" s="68" t="n">
        <v>0</v>
      </c>
      <c r="M20" s="71" t="n">
        <v>97</v>
      </c>
      <c r="N20" s="65" t="n">
        <f aca="false" ca="false" dt2D="false" dtr="false" t="normal">AA20</f>
        <v>1762234.81</v>
      </c>
      <c r="O20" s="68" t="n"/>
      <c r="P20" s="63" t="n">
        <f aca="false" ca="false" dt2D="false" dtr="false" t="normal">N20-Q20-R20-S20-O20-T20</f>
        <v>21004.29600000009</v>
      </c>
      <c r="Q20" s="63" t="n"/>
      <c r="R20" s="63" t="n">
        <v>955818.8</v>
      </c>
      <c r="S20" s="63" t="n">
        <v>785411.714</v>
      </c>
      <c r="T20" s="68" t="n">
        <v>0</v>
      </c>
      <c r="U20" s="63" t="n">
        <f aca="false" ca="false" dt2D="false" dtr="false" t="normal">$N20/($K20+$L20)</f>
        <v>648.8585036267904</v>
      </c>
      <c r="V20" s="63" t="n">
        <f aca="false" ca="false" dt2D="false" dtr="false" t="normal">$N20/($K20+$L20)</f>
        <v>648.8585036267904</v>
      </c>
      <c r="W20" s="66" t="n">
        <v>2019</v>
      </c>
      <c r="X20" s="1" t="n">
        <v>2019</v>
      </c>
      <c r="AA20" s="65" t="n">
        <f aca="false" ca="false" dt2D="false" dtr="false" t="normal">SUM(AB20:AP20)</f>
        <v>1762234.81</v>
      </c>
      <c r="AB20" s="68" t="n"/>
      <c r="AC20" s="68" t="n">
        <v>1224682.22</v>
      </c>
      <c r="AD20" s="68" t="n"/>
      <c r="AE20" s="68" t="n">
        <v>516548.3</v>
      </c>
      <c r="AF20" s="68" t="n"/>
      <c r="AG20" s="68" t="n"/>
      <c r="AH20" s="68" t="n"/>
      <c r="AI20" s="68" t="n"/>
      <c r="AJ20" s="68" t="n"/>
      <c r="AK20" s="68" t="n"/>
      <c r="AL20" s="72" t="n"/>
      <c r="AM20" s="68" t="n"/>
      <c r="AN20" s="68" t="n"/>
      <c r="AO20" s="68" t="n"/>
      <c r="AP20" s="79" t="n">
        <v>21004.29</v>
      </c>
      <c r="AQ20" s="55" t="n"/>
    </row>
    <row customFormat="true" customHeight="true" ht="15" outlineLevel="0" r="21" s="1">
      <c r="A21" s="59" t="n">
        <f aca="false" ca="false" dt2D="false" dtr="false" t="normal">A20+1</f>
        <v>6</v>
      </c>
      <c r="B21" s="60" t="n">
        <f aca="false" ca="false" dt2D="false" dtr="false" t="normal">B20+1</f>
        <v>2</v>
      </c>
      <c r="C21" s="70" t="s">
        <v>63</v>
      </c>
      <c r="D21" s="70" t="s">
        <v>65</v>
      </c>
      <c r="E21" s="62" t="n">
        <v>1993</v>
      </c>
      <c r="F21" s="62" t="n">
        <v>2013</v>
      </c>
      <c r="G21" s="62" t="s">
        <v>60</v>
      </c>
      <c r="H21" s="62" t="n">
        <v>9</v>
      </c>
      <c r="I21" s="62" t="n">
        <v>5</v>
      </c>
      <c r="J21" s="68" t="n">
        <v>19441.7</v>
      </c>
      <c r="K21" s="68" t="n">
        <v>13168.6</v>
      </c>
      <c r="L21" s="68" t="n">
        <v>0</v>
      </c>
      <c r="M21" s="71" t="n">
        <v>478</v>
      </c>
      <c r="N21" s="65" t="n">
        <f aca="false" ca="false" dt2D="false" dtr="false" t="normal">AA21</f>
        <v>7896576.1</v>
      </c>
      <c r="O21" s="68" t="n"/>
      <c r="P21" s="63" t="n">
        <f aca="false" ca="false" dt2D="false" dtr="false" t="normal">N21-Q21-R21-S21-O21-T21</f>
        <v>118789.05999999959</v>
      </c>
      <c r="Q21" s="63" t="n"/>
      <c r="R21" s="63" t="n">
        <v>4892369.7628</v>
      </c>
      <c r="S21" s="63" t="n">
        <v>2885417.2772</v>
      </c>
      <c r="T21" s="68" t="n"/>
      <c r="U21" s="63" t="n">
        <f aca="false" ca="false" dt2D="false" dtr="false" t="normal">$N21/($K21+$L21)</f>
        <v>599.6519068086204</v>
      </c>
      <c r="V21" s="63" t="n">
        <f aca="false" ca="false" dt2D="false" dtr="false" t="normal">$N21/($K21+$L21)</f>
        <v>599.6519068086204</v>
      </c>
      <c r="W21" s="66" t="n">
        <v>2019</v>
      </c>
      <c r="X21" s="1" t="n">
        <v>2019</v>
      </c>
      <c r="AA21" s="65" t="n">
        <f aca="false" ca="false" dt2D="false" dtr="false" t="normal">SUM(AB21:AP21)</f>
        <v>7896576.1</v>
      </c>
      <c r="AB21" s="68" t="n"/>
      <c r="AC21" s="68" t="n"/>
      <c r="AD21" s="68" t="n"/>
      <c r="AE21" s="68" t="n"/>
      <c r="AF21" s="68" t="n"/>
      <c r="AG21" s="68" t="n"/>
      <c r="AH21" s="68" t="n"/>
      <c r="AI21" s="68" t="n"/>
      <c r="AJ21" s="68" t="n">
        <v>7832029.88</v>
      </c>
      <c r="AK21" s="68" t="n"/>
      <c r="AL21" s="72" t="n"/>
      <c r="AM21" s="68" t="n"/>
      <c r="AN21" s="68" t="n"/>
      <c r="AO21" s="68" t="n"/>
      <c r="AP21" s="79" t="n">
        <v>64546.22</v>
      </c>
      <c r="AQ21" s="55" t="n"/>
    </row>
    <row customHeight="true" ht="15" outlineLevel="0" r="22">
      <c r="A22" s="59" t="n">
        <f aca="false" ca="false" dt2D="false" dtr="false" t="normal">A21+1</f>
        <v>7</v>
      </c>
      <c r="B22" s="60" t="n">
        <f aca="false" ca="false" dt2D="false" dtr="false" t="normal">B21+1</f>
        <v>3</v>
      </c>
      <c r="C22" s="70" t="s">
        <v>54</v>
      </c>
      <c r="D22" s="70" t="s">
        <v>66</v>
      </c>
      <c r="E22" s="62" t="n">
        <v>1990</v>
      </c>
      <c r="F22" s="62" t="n">
        <v>2017</v>
      </c>
      <c r="G22" s="62" t="s">
        <v>56</v>
      </c>
      <c r="H22" s="62" t="n">
        <v>9</v>
      </c>
      <c r="I22" s="62" t="n">
        <v>1</v>
      </c>
      <c r="J22" s="68" t="n">
        <v>3216.7</v>
      </c>
      <c r="K22" s="68" t="n">
        <v>3437.8</v>
      </c>
      <c r="L22" s="68" t="n">
        <v>0</v>
      </c>
      <c r="M22" s="71" t="n">
        <v>101</v>
      </c>
      <c r="N22" s="65" t="n">
        <f aca="false" ca="false" dt2D="false" dtr="false" t="normal">AA22</f>
        <v>670462.52</v>
      </c>
      <c r="O22" s="68" t="n"/>
      <c r="P22" s="63" t="n">
        <f aca="false" ca="false" dt2D="false" dtr="false" t="normal">N22-Q22-R22-S22-O22-T22</f>
        <v>450226.98000000004</v>
      </c>
      <c r="Q22" s="63" t="n"/>
      <c r="R22" s="63" t="n">
        <v>220235.54</v>
      </c>
      <c r="S22" s="63" t="n"/>
      <c r="T22" s="68" t="n">
        <v>0</v>
      </c>
      <c r="U22" s="63" t="n">
        <f aca="false" ca="false" dt2D="false" dtr="false" t="normal">$N22/($K22+$L22)</f>
        <v>195.02662167665366</v>
      </c>
      <c r="V22" s="63" t="n">
        <f aca="false" ca="false" dt2D="false" dtr="false" t="normal">$N22/($K22+$L22)</f>
        <v>195.02662167665366</v>
      </c>
      <c r="W22" s="66" t="n">
        <v>2019</v>
      </c>
      <c r="X22" s="1" t="n">
        <v>2019</v>
      </c>
      <c r="AA22" s="65" t="n">
        <f aca="false" ca="false" dt2D="false" dtr="false" t="normal">SUM(AB22:AP22)</f>
        <v>670462.52</v>
      </c>
      <c r="AB22" s="68" t="n"/>
      <c r="AC22" s="68" t="n"/>
      <c r="AD22" s="68" t="n">
        <v>665808.88</v>
      </c>
      <c r="AE22" s="68" t="n"/>
      <c r="AF22" s="68" t="n"/>
      <c r="AG22" s="68" t="n"/>
      <c r="AH22" s="68" t="n"/>
      <c r="AI22" s="68" t="n"/>
      <c r="AJ22" s="68" t="n"/>
      <c r="AK22" s="68" t="n"/>
      <c r="AL22" s="72" t="n"/>
      <c r="AM22" s="68" t="n"/>
      <c r="AN22" s="68" t="n"/>
      <c r="AO22" s="68" t="n"/>
      <c r="AP22" s="79" t="n">
        <v>4653.64</v>
      </c>
      <c r="AQ22" s="55" t="n"/>
    </row>
    <row customHeight="true" ht="15" outlineLevel="0" r="23">
      <c r="A23" s="59" t="n">
        <f aca="false" ca="false" dt2D="false" dtr="false" t="normal">A22+1</f>
        <v>8</v>
      </c>
      <c r="B23" s="60" t="n">
        <f aca="false" ca="false" dt2D="false" dtr="false" t="normal">B22+1</f>
        <v>4</v>
      </c>
      <c r="C23" s="70" t="s">
        <v>54</v>
      </c>
      <c r="D23" s="70" t="s">
        <v>67</v>
      </c>
      <c r="E23" s="62" t="n">
        <v>1991</v>
      </c>
      <c r="F23" s="62" t="n">
        <v>1991</v>
      </c>
      <c r="G23" s="62" t="s">
        <v>56</v>
      </c>
      <c r="H23" s="62" t="n">
        <v>5</v>
      </c>
      <c r="I23" s="62" t="n">
        <v>8</v>
      </c>
      <c r="J23" s="68" t="n">
        <v>7532.7</v>
      </c>
      <c r="K23" s="68" t="n">
        <v>6522.5</v>
      </c>
      <c r="L23" s="68" t="n">
        <v>98.2</v>
      </c>
      <c r="M23" s="71" t="n">
        <v>288</v>
      </c>
      <c r="N23" s="65" t="n">
        <f aca="false" ca="false" dt2D="false" dtr="false" t="normal">SUM(P23:T23)</f>
        <v>1231273.1689142857</v>
      </c>
      <c r="O23" s="68" t="n"/>
      <c r="P23" s="63" t="n">
        <v>746974.76</v>
      </c>
      <c r="Q23" s="63" t="n"/>
      <c r="R23" s="63" t="n">
        <v>279120.218914286</v>
      </c>
      <c r="S23" s="63" t="n">
        <v>205178.19</v>
      </c>
      <c r="T23" s="68" t="n"/>
      <c r="U23" s="63" t="n">
        <f aca="false" ca="false" dt2D="false" dtr="false" t="normal">$N23/($K23+$L23)</f>
        <v>185.97326097154163</v>
      </c>
      <c r="V23" s="63" t="n">
        <f aca="false" ca="false" dt2D="false" dtr="false" t="normal">$N23/($K23+$L23)</f>
        <v>185.97326097154163</v>
      </c>
      <c r="W23" s="66" t="n">
        <v>2019</v>
      </c>
      <c r="X23" s="1" t="n">
        <v>2019</v>
      </c>
      <c r="AA23" s="65" t="n">
        <f aca="false" ca="false" dt2D="false" dtr="false" t="normal">SUM(AB23:AP23)</f>
        <v>1231273.1700000002</v>
      </c>
      <c r="AB23" s="68" t="n"/>
      <c r="AC23" s="68" t="n"/>
      <c r="AD23" s="68" t="n">
        <v>1223692.62</v>
      </c>
      <c r="AE23" s="68" t="n"/>
      <c r="AF23" s="68" t="n"/>
      <c r="AG23" s="68" t="n"/>
      <c r="AH23" s="68" t="n"/>
      <c r="AI23" s="68" t="n"/>
      <c r="AJ23" s="68" t="n"/>
      <c r="AK23" s="68" t="n"/>
      <c r="AL23" s="72" t="n"/>
      <c r="AM23" s="68" t="n"/>
      <c r="AN23" s="68" t="n"/>
      <c r="AO23" s="68" t="n"/>
      <c r="AP23" s="79" t="n">
        <v>7580.55</v>
      </c>
      <c r="AQ23" s="55" t="n"/>
    </row>
    <row customHeight="true" ht="15" outlineLevel="0" r="24">
      <c r="A24" s="59" t="n">
        <f aca="false" ca="false" dt2D="false" dtr="false" t="normal">A23+1</f>
        <v>9</v>
      </c>
      <c r="B24" s="60" t="n">
        <f aca="false" ca="false" dt2D="false" dtr="false" t="normal">B23+1</f>
        <v>5</v>
      </c>
      <c r="C24" s="70" t="s">
        <v>54</v>
      </c>
      <c r="D24" s="70" t="s">
        <v>68</v>
      </c>
      <c r="E24" s="62" t="n">
        <v>1993</v>
      </c>
      <c r="F24" s="62" t="n">
        <v>2017</v>
      </c>
      <c r="G24" s="62" t="s">
        <v>56</v>
      </c>
      <c r="H24" s="62" t="n">
        <v>5</v>
      </c>
      <c r="I24" s="62" t="n">
        <v>6</v>
      </c>
      <c r="J24" s="68" t="n">
        <v>5206.7</v>
      </c>
      <c r="K24" s="68" t="n">
        <v>4608.6</v>
      </c>
      <c r="L24" s="68" t="n">
        <v>0</v>
      </c>
      <c r="M24" s="71" t="n">
        <v>212</v>
      </c>
      <c r="N24" s="65" t="n">
        <f aca="false" ca="false" dt2D="false" dtr="false" t="normal">AA24</f>
        <v>1180417.8099999998</v>
      </c>
      <c r="O24" s="68" t="n"/>
      <c r="P24" s="63" t="n">
        <f aca="false" ca="false" dt2D="false" dtr="false" t="normal">N24-Q24-R24-S24-O24-T24</f>
        <v>691586.87</v>
      </c>
      <c r="Q24" s="63" t="n"/>
      <c r="R24" s="63" t="n">
        <v>488830.94</v>
      </c>
      <c r="S24" s="63" t="n">
        <v>0</v>
      </c>
      <c r="T24" s="68" t="n">
        <v>0</v>
      </c>
      <c r="U24" s="63" t="n">
        <f aca="false" ca="false" dt2D="false" dtr="false" t="normal">$N24/($K24+$L24)</f>
        <v>256.13370871848275</v>
      </c>
      <c r="V24" s="63" t="n">
        <f aca="false" ca="false" dt2D="false" dtr="false" t="normal">$N24/($K24+$L24)</f>
        <v>256.13370871848275</v>
      </c>
      <c r="W24" s="66" t="n">
        <v>2019</v>
      </c>
      <c r="X24" s="1" t="n">
        <v>2019</v>
      </c>
      <c r="AA24" s="65" t="n">
        <f aca="false" ca="false" dt2D="false" dtr="false" t="normal">SUM(AB24:AP24)</f>
        <v>1180417.8099999998</v>
      </c>
      <c r="AB24" s="68" t="n"/>
      <c r="AC24" s="68" t="n"/>
      <c r="AD24" s="68" t="n">
        <v>1170833.67</v>
      </c>
      <c r="AE24" s="68" t="n"/>
      <c r="AF24" s="68" t="n"/>
      <c r="AG24" s="68" t="n"/>
      <c r="AH24" s="68" t="n"/>
      <c r="AI24" s="68" t="n"/>
      <c r="AJ24" s="68" t="n"/>
      <c r="AK24" s="68" t="n"/>
      <c r="AL24" s="72" t="n"/>
      <c r="AM24" s="68" t="n"/>
      <c r="AN24" s="68" t="n"/>
      <c r="AO24" s="68" t="n"/>
      <c r="AP24" s="79" t="n">
        <v>9584.14</v>
      </c>
      <c r="AQ24" s="55" t="n"/>
    </row>
    <row customHeight="true" ht="15" outlineLevel="0" r="25">
      <c r="A25" s="59" t="n">
        <f aca="false" ca="false" dt2D="false" dtr="false" t="normal">A24+1</f>
        <v>10</v>
      </c>
      <c r="B25" s="60" t="n">
        <f aca="false" ca="false" dt2D="false" dtr="false" t="normal">B24+1</f>
        <v>6</v>
      </c>
      <c r="C25" s="70" t="s">
        <v>54</v>
      </c>
      <c r="D25" s="70" t="s">
        <v>69</v>
      </c>
      <c r="E25" s="62" t="n">
        <v>1991</v>
      </c>
      <c r="F25" s="62" t="n">
        <v>2017</v>
      </c>
      <c r="G25" s="62" t="s">
        <v>70</v>
      </c>
      <c r="H25" s="62" t="n">
        <v>5</v>
      </c>
      <c r="I25" s="62" t="n">
        <v>6</v>
      </c>
      <c r="J25" s="68" t="n">
        <v>4805.7</v>
      </c>
      <c r="K25" s="68" t="n">
        <v>4575.6</v>
      </c>
      <c r="L25" s="68" t="n">
        <v>0</v>
      </c>
      <c r="M25" s="71" t="n">
        <v>204</v>
      </c>
      <c r="N25" s="65" t="n">
        <f aca="false" ca="false" dt2D="false" dtr="false" t="normal">AA25</f>
        <v>1180417.8099999998</v>
      </c>
      <c r="O25" s="68" t="n"/>
      <c r="P25" s="63" t="n">
        <f aca="false" ca="false" dt2D="false" dtr="false" t="normal">N25-Q25-R25-S25-O25-T25</f>
        <v>20641.570000000065</v>
      </c>
      <c r="Q25" s="63" t="n"/>
      <c r="R25" s="63" t="n">
        <v>480027.83</v>
      </c>
      <c r="S25" s="63" t="n">
        <v>679748.41</v>
      </c>
      <c r="T25" s="68" t="n"/>
      <c r="U25" s="63" t="n">
        <f aca="false" ca="false" dt2D="false" dtr="false" t="normal">$N25/($K25+$L25)</f>
        <v>257.98098828568925</v>
      </c>
      <c r="V25" s="63" t="n">
        <f aca="false" ca="false" dt2D="false" dtr="false" t="normal">$N25/($K25+$L25)</f>
        <v>257.98098828568925</v>
      </c>
      <c r="W25" s="66" t="n">
        <v>2019</v>
      </c>
      <c r="X25" s="1" t="n">
        <v>2019</v>
      </c>
      <c r="AA25" s="65" t="n">
        <f aca="false" ca="false" dt2D="false" dtr="false" t="normal">SUM(AB25:AP25)</f>
        <v>1180417.8099999998</v>
      </c>
      <c r="AB25" s="68" t="n"/>
      <c r="AC25" s="68" t="n"/>
      <c r="AD25" s="68" t="n">
        <v>1170833.67</v>
      </c>
      <c r="AE25" s="68" t="n"/>
      <c r="AF25" s="68" t="n"/>
      <c r="AG25" s="68" t="n"/>
      <c r="AH25" s="68" t="n"/>
      <c r="AI25" s="68" t="n"/>
      <c r="AJ25" s="68" t="n"/>
      <c r="AK25" s="68" t="n"/>
      <c r="AL25" s="72" t="n"/>
      <c r="AM25" s="68" t="n"/>
      <c r="AN25" s="68" t="n"/>
      <c r="AO25" s="68" t="n"/>
      <c r="AP25" s="79" t="n">
        <v>9584.14</v>
      </c>
      <c r="AQ25" s="55" t="n"/>
    </row>
    <row customHeight="true" ht="15" outlineLevel="0" r="26">
      <c r="A26" s="59" t="n">
        <f aca="false" ca="false" dt2D="false" dtr="false" t="normal">A25+1</f>
        <v>11</v>
      </c>
      <c r="B26" s="60" t="n">
        <f aca="false" ca="false" dt2D="false" dtr="false" t="normal">B25+1</f>
        <v>7</v>
      </c>
      <c r="C26" s="70" t="s">
        <v>54</v>
      </c>
      <c r="D26" s="70" t="s">
        <v>71</v>
      </c>
      <c r="E26" s="62" t="n">
        <v>1990</v>
      </c>
      <c r="F26" s="62" t="n">
        <v>2017</v>
      </c>
      <c r="G26" s="62" t="s">
        <v>56</v>
      </c>
      <c r="H26" s="62" t="n">
        <v>5</v>
      </c>
      <c r="I26" s="62" t="n">
        <v>8</v>
      </c>
      <c r="J26" s="68" t="n">
        <v>6838</v>
      </c>
      <c r="K26" s="68" t="n">
        <v>6166.1</v>
      </c>
      <c r="L26" s="68" t="n">
        <v>0</v>
      </c>
      <c r="M26" s="71" t="n">
        <v>262</v>
      </c>
      <c r="N26" s="65" t="n">
        <f aca="false" ca="false" dt2D="false" dtr="false" t="normal">AA26</f>
        <v>1533080.6800000002</v>
      </c>
      <c r="O26" s="68" t="n"/>
      <c r="P26" s="63" t="n"/>
      <c r="Q26" s="63" t="n"/>
      <c r="R26" s="63" t="n">
        <v>645047.99</v>
      </c>
      <c r="S26" s="63" t="n">
        <f aca="false" ca="false" dt2D="false" dtr="false" t="normal">N26-O26-Q26-R26-T26</f>
        <v>888032.6900000002</v>
      </c>
      <c r="T26" s="68" t="n"/>
      <c r="U26" s="63" t="n">
        <f aca="false" ca="false" dt2D="false" dtr="false" t="normal">$N26/($K26+$L26)</f>
        <v>248.63052496715915</v>
      </c>
      <c r="V26" s="63" t="n">
        <f aca="false" ca="false" dt2D="false" dtr="false" t="normal">$N26/($K26+$L26)</f>
        <v>248.63052496715915</v>
      </c>
      <c r="W26" s="66" t="n">
        <v>2019</v>
      </c>
      <c r="X26" s="1" t="n">
        <v>2019</v>
      </c>
      <c r="AA26" s="65" t="n">
        <f aca="false" ca="false" dt2D="false" dtr="false" t="normal">SUM(AB26:AP26)</f>
        <v>1533080.6800000002</v>
      </c>
      <c r="AB26" s="68" t="n"/>
      <c r="AC26" s="68" t="n"/>
      <c r="AD26" s="68" t="n">
        <v>1522681.06</v>
      </c>
      <c r="AE26" s="68" t="n"/>
      <c r="AF26" s="68" t="n"/>
      <c r="AG26" s="68" t="n"/>
      <c r="AH26" s="68" t="n"/>
      <c r="AI26" s="68" t="n"/>
      <c r="AJ26" s="68" t="n"/>
      <c r="AK26" s="68" t="n"/>
      <c r="AL26" s="72" t="n"/>
      <c r="AM26" s="68" t="n"/>
      <c r="AN26" s="68" t="n"/>
      <c r="AO26" s="68" t="n"/>
      <c r="AP26" s="79" t="n">
        <v>10399.62</v>
      </c>
      <c r="AQ26" s="55" t="n"/>
    </row>
    <row customHeight="true" ht="15" outlineLevel="0" r="27">
      <c r="A27" s="59" t="n">
        <f aca="false" ca="false" dt2D="false" dtr="false" t="normal">A26+1</f>
        <v>12</v>
      </c>
      <c r="B27" s="60" t="n">
        <f aca="false" ca="false" dt2D="false" dtr="false" t="normal">B26+1</f>
        <v>8</v>
      </c>
      <c r="C27" s="70" t="s">
        <v>54</v>
      </c>
      <c r="D27" s="70" t="s">
        <v>72</v>
      </c>
      <c r="E27" s="62" t="n">
        <v>1991</v>
      </c>
      <c r="F27" s="62" t="n">
        <v>2017</v>
      </c>
      <c r="G27" s="62" t="s">
        <v>56</v>
      </c>
      <c r="H27" s="62" t="n">
        <v>9</v>
      </c>
      <c r="I27" s="62" t="n">
        <v>1</v>
      </c>
      <c r="J27" s="68" t="n">
        <v>3222.4</v>
      </c>
      <c r="K27" s="68" t="n">
        <v>2756.6</v>
      </c>
      <c r="L27" s="68" t="n">
        <v>0</v>
      </c>
      <c r="M27" s="71" t="n">
        <v>108</v>
      </c>
      <c r="N27" s="65" t="n">
        <f aca="false" ca="false" dt2D="false" dtr="false" t="normal">AA27</f>
        <v>595755.05</v>
      </c>
      <c r="O27" s="68" t="n"/>
      <c r="P27" s="63" t="n">
        <f aca="false" ca="false" dt2D="false" dtr="false" t="normal">N27-Q27-R27-S27-O27-T27</f>
        <v>452846.75999999995</v>
      </c>
      <c r="Q27" s="63" t="n"/>
      <c r="R27" s="63" t="n">
        <v>142908.29</v>
      </c>
      <c r="S27" s="63" t="n"/>
      <c r="T27" s="68" t="n"/>
      <c r="U27" s="63" t="n">
        <f aca="false" ca="false" dt2D="false" dtr="false" t="normal">$N27/($K27+$L27)</f>
        <v>216.11951316839588</v>
      </c>
      <c r="V27" s="63" t="n">
        <f aca="false" ca="false" dt2D="false" dtr="false" t="normal">$N27/($K27+$L27)</f>
        <v>216.11951316839588</v>
      </c>
      <c r="W27" s="66" t="n">
        <v>2019</v>
      </c>
      <c r="X27" s="1" t="n">
        <v>2019</v>
      </c>
      <c r="AA27" s="65" t="n">
        <f aca="false" ca="false" dt2D="false" dtr="false" t="normal">SUM(AB27:AP27)</f>
        <v>595755.05</v>
      </c>
      <c r="AB27" s="68" t="n"/>
      <c r="AC27" s="68" t="n"/>
      <c r="AD27" s="68" t="n">
        <v>591657.41</v>
      </c>
      <c r="AE27" s="68" t="n"/>
      <c r="AF27" s="68" t="n"/>
      <c r="AG27" s="68" t="n"/>
      <c r="AH27" s="68" t="n"/>
      <c r="AI27" s="68" t="n"/>
      <c r="AJ27" s="68" t="n"/>
      <c r="AK27" s="68" t="n"/>
      <c r="AL27" s="72" t="n"/>
      <c r="AM27" s="68" t="n"/>
      <c r="AN27" s="68" t="n"/>
      <c r="AO27" s="68" t="n"/>
      <c r="AP27" s="79" t="n">
        <v>4097.64</v>
      </c>
      <c r="AQ27" s="55" t="n"/>
    </row>
    <row customHeight="true" ht="15" outlineLevel="0" r="28">
      <c r="A28" s="59" t="n">
        <f aca="false" ca="false" dt2D="false" dtr="false" t="normal">A27+1</f>
        <v>13</v>
      </c>
      <c r="B28" s="60" t="n">
        <f aca="false" ca="false" dt2D="false" dtr="false" t="normal">B27+1</f>
        <v>9</v>
      </c>
      <c r="C28" s="70" t="s">
        <v>54</v>
      </c>
      <c r="D28" s="70" t="s">
        <v>73</v>
      </c>
      <c r="E28" s="62" t="n">
        <v>1994</v>
      </c>
      <c r="F28" s="62" t="n">
        <v>2017</v>
      </c>
      <c r="G28" s="62" t="s">
        <v>56</v>
      </c>
      <c r="H28" s="62" t="n">
        <v>5</v>
      </c>
      <c r="I28" s="62" t="n">
        <v>6</v>
      </c>
      <c r="J28" s="68" t="n">
        <v>5168.5</v>
      </c>
      <c r="K28" s="68" t="n">
        <v>4574.8</v>
      </c>
      <c r="L28" s="68" t="n">
        <v>0</v>
      </c>
      <c r="M28" s="71" t="n">
        <v>191</v>
      </c>
      <c r="N28" s="65" t="n">
        <f aca="false" ca="false" dt2D="false" dtr="false" t="normal">AA28</f>
        <v>654299.28</v>
      </c>
      <c r="O28" s="68" t="n"/>
      <c r="P28" s="63" t="n">
        <f aca="false" ca="false" dt2D="false" dtr="false" t="normal">N28-Q28-R28-S28-O28-T28</f>
        <v>152651.51</v>
      </c>
      <c r="Q28" s="63" t="n"/>
      <c r="R28" s="63" t="n">
        <v>501647.77</v>
      </c>
      <c r="S28" s="63" t="n">
        <v>0</v>
      </c>
      <c r="T28" s="68" t="n">
        <v>0</v>
      </c>
      <c r="U28" s="63" t="n">
        <f aca="false" ca="false" dt2D="false" dtr="false" t="normal">$N28/($K28+$L28)</f>
        <v>143.02248841479408</v>
      </c>
      <c r="V28" s="63" t="n">
        <f aca="false" ca="false" dt2D="false" dtr="false" t="normal">$N28/($K28+$L28)</f>
        <v>143.02248841479408</v>
      </c>
      <c r="W28" s="66" t="n">
        <v>2019</v>
      </c>
      <c r="X28" s="1" t="n">
        <v>2019</v>
      </c>
      <c r="AA28" s="65" t="n">
        <f aca="false" ca="false" dt2D="false" dtr="false" t="normal">SUM(AB28:AP28)</f>
        <v>654299.28</v>
      </c>
      <c r="AB28" s="68" t="n"/>
      <c r="AC28" s="68" t="n"/>
      <c r="AD28" s="68" t="n">
        <v>649849.36</v>
      </c>
      <c r="AE28" s="68" t="n"/>
      <c r="AF28" s="68" t="n"/>
      <c r="AG28" s="68" t="n"/>
      <c r="AH28" s="68" t="n"/>
      <c r="AI28" s="68" t="n"/>
      <c r="AJ28" s="68" t="n"/>
      <c r="AK28" s="68" t="n"/>
      <c r="AL28" s="72" t="n"/>
      <c r="AM28" s="68" t="n"/>
      <c r="AN28" s="68" t="n"/>
      <c r="AO28" s="68" t="n"/>
      <c r="AP28" s="79" t="n">
        <v>4449.92</v>
      </c>
      <c r="AQ28" s="55" t="n"/>
    </row>
    <row customHeight="true" ht="15" outlineLevel="0" r="29">
      <c r="A29" s="59" t="n">
        <f aca="false" ca="false" dt2D="false" dtr="false" t="normal">A28+1</f>
        <v>14</v>
      </c>
      <c r="B29" s="60" t="n">
        <f aca="false" ca="false" dt2D="false" dtr="false" t="normal">B28+1</f>
        <v>10</v>
      </c>
      <c r="C29" s="70" t="s">
        <v>54</v>
      </c>
      <c r="D29" s="70" t="s">
        <v>74</v>
      </c>
      <c r="E29" s="62" t="n">
        <v>1990</v>
      </c>
      <c r="F29" s="62" t="n">
        <v>2017</v>
      </c>
      <c r="G29" s="62" t="s">
        <v>56</v>
      </c>
      <c r="H29" s="62" t="n">
        <v>9</v>
      </c>
      <c r="I29" s="62" t="n">
        <v>1</v>
      </c>
      <c r="J29" s="68" t="n">
        <v>4523.2</v>
      </c>
      <c r="K29" s="68" t="n">
        <v>3829.6</v>
      </c>
      <c r="L29" s="68" t="n">
        <v>51.1</v>
      </c>
      <c r="M29" s="71" t="n">
        <v>160</v>
      </c>
      <c r="N29" s="65" t="n">
        <f aca="false" ca="false" dt2D="false" dtr="false" t="normal">AA29</f>
        <v>728506.13</v>
      </c>
      <c r="O29" s="68" t="n"/>
      <c r="P29" s="63" t="n">
        <v>0</v>
      </c>
      <c r="Q29" s="63" t="n"/>
      <c r="R29" s="63" t="n">
        <f aca="false" ca="false" dt2D="false" dtr="false" t="normal">N29</f>
        <v>728506.13</v>
      </c>
      <c r="S29" s="63" t="n"/>
      <c r="T29" s="68" t="n">
        <v>0</v>
      </c>
      <c r="U29" s="63" t="n">
        <f aca="false" ca="false" dt2D="false" dtr="false" t="normal">$N29/($K29+$L29)</f>
        <v>187.72544386322056</v>
      </c>
      <c r="V29" s="63" t="n">
        <f aca="false" ca="false" dt2D="false" dtr="false" t="normal">$N29/($K29+$L29)</f>
        <v>187.72544386322056</v>
      </c>
      <c r="W29" s="66" t="n">
        <v>2019</v>
      </c>
      <c r="X29" s="1" t="n">
        <v>2019</v>
      </c>
      <c r="AA29" s="65" t="n">
        <f aca="false" ca="false" dt2D="false" dtr="false" t="normal">SUM(AB29:AP29)</f>
        <v>728506.13</v>
      </c>
      <c r="AB29" s="68" t="n"/>
      <c r="AC29" s="68" t="n"/>
      <c r="AD29" s="68" t="n"/>
      <c r="AE29" s="68" t="n">
        <v>728506.13</v>
      </c>
      <c r="AF29" s="68" t="n"/>
      <c r="AG29" s="68" t="n"/>
      <c r="AH29" s="68" t="n"/>
      <c r="AI29" s="68" t="n"/>
      <c r="AJ29" s="68" t="n"/>
      <c r="AK29" s="68" t="n"/>
      <c r="AL29" s="72" t="n"/>
      <c r="AM29" s="68" t="n"/>
      <c r="AN29" s="68" t="n"/>
      <c r="AO29" s="68" t="n"/>
      <c r="AP29" s="79" t="n">
        <v>0</v>
      </c>
      <c r="AQ29" s="55" t="n"/>
    </row>
    <row customHeight="true" ht="15" outlineLevel="0" r="30">
      <c r="A30" s="59" t="n">
        <f aca="false" ca="false" dt2D="false" dtr="false" t="normal">A29+1</f>
        <v>15</v>
      </c>
      <c r="B30" s="60" t="n">
        <f aca="false" ca="false" dt2D="false" dtr="false" t="normal">B29+1</f>
        <v>11</v>
      </c>
      <c r="C30" s="70" t="s">
        <v>54</v>
      </c>
      <c r="D30" s="70" t="s">
        <v>75</v>
      </c>
      <c r="E30" s="62" t="n">
        <v>1991</v>
      </c>
      <c r="F30" s="62" t="n">
        <v>2017</v>
      </c>
      <c r="G30" s="62" t="s">
        <v>56</v>
      </c>
      <c r="H30" s="62" t="n">
        <v>9</v>
      </c>
      <c r="I30" s="62" t="n">
        <v>1</v>
      </c>
      <c r="J30" s="68" t="n">
        <v>3271</v>
      </c>
      <c r="K30" s="68" t="n">
        <v>2823.5</v>
      </c>
      <c r="L30" s="68" t="n">
        <v>0</v>
      </c>
      <c r="M30" s="71" t="n">
        <v>93</v>
      </c>
      <c r="N30" s="65" t="n">
        <f aca="false" ca="false" dt2D="false" dtr="false" t="normal">AA30</f>
        <v>607834.4299999999</v>
      </c>
      <c r="O30" s="68" t="n"/>
      <c r="P30" s="63" t="n"/>
      <c r="Q30" s="63" t="n"/>
      <c r="R30" s="63" t="n">
        <v>156005.02</v>
      </c>
      <c r="S30" s="63" t="n">
        <f aca="false" ca="false" dt2D="false" dtr="false" t="normal">N30-O30-Q30-R30-T30</f>
        <v>451829.4099999999</v>
      </c>
      <c r="T30" s="68" t="n"/>
      <c r="U30" s="63" t="n">
        <f aca="false" ca="false" dt2D="false" dtr="false" t="normal">$N30/($K30+$L30)</f>
        <v>215.2769364264211</v>
      </c>
      <c r="V30" s="63" t="n">
        <f aca="false" ca="false" dt2D="false" dtr="false" t="normal">$N30/($K30+$L30)</f>
        <v>215.2769364264211</v>
      </c>
      <c r="W30" s="66" t="n">
        <v>2019</v>
      </c>
      <c r="X30" s="1" t="n">
        <v>2019</v>
      </c>
      <c r="AA30" s="65" t="n">
        <f aca="false" ca="false" dt2D="false" dtr="false" t="normal">SUM(AB30:AP30)</f>
        <v>607834.4299999999</v>
      </c>
      <c r="AB30" s="68" t="n"/>
      <c r="AC30" s="68" t="n"/>
      <c r="AD30" s="68" t="n">
        <v>603655.82</v>
      </c>
      <c r="AE30" s="68" t="n"/>
      <c r="AF30" s="68" t="n"/>
      <c r="AG30" s="68" t="n"/>
      <c r="AH30" s="68" t="n"/>
      <c r="AI30" s="68" t="n"/>
      <c r="AJ30" s="68" t="n"/>
      <c r="AK30" s="68" t="n"/>
      <c r="AL30" s="72" t="n"/>
      <c r="AM30" s="68" t="n"/>
      <c r="AN30" s="68" t="n"/>
      <c r="AO30" s="68" t="n"/>
      <c r="AP30" s="79" t="n">
        <v>4178.61</v>
      </c>
      <c r="AQ30" s="55" t="n"/>
    </row>
    <row customHeight="true" ht="15" outlineLevel="0" r="31">
      <c r="A31" s="59" t="n">
        <f aca="false" ca="false" dt2D="false" dtr="false" t="normal">A30+1</f>
        <v>16</v>
      </c>
      <c r="B31" s="60" t="n">
        <f aca="false" ca="false" dt2D="false" dtr="false" t="normal">B30+1</f>
        <v>12</v>
      </c>
      <c r="C31" s="70" t="s">
        <v>54</v>
      </c>
      <c r="D31" s="70" t="s">
        <v>76</v>
      </c>
      <c r="E31" s="62" t="n">
        <v>1991</v>
      </c>
      <c r="F31" s="62" t="n">
        <v>2009</v>
      </c>
      <c r="G31" s="62" t="s">
        <v>56</v>
      </c>
      <c r="H31" s="62" t="n">
        <v>5</v>
      </c>
      <c r="I31" s="62" t="n">
        <v>2</v>
      </c>
      <c r="J31" s="68" t="n">
        <v>3315.2</v>
      </c>
      <c r="K31" s="68" t="n">
        <v>2626.1</v>
      </c>
      <c r="L31" s="68" t="n">
        <v>190.1</v>
      </c>
      <c r="M31" s="71" t="n">
        <v>88</v>
      </c>
      <c r="N31" s="65" t="n">
        <f aca="false" ca="false" dt2D="false" dtr="false" t="normal">AA31</f>
        <v>1259773.46</v>
      </c>
      <c r="O31" s="68" t="n"/>
      <c r="P31" s="63" t="n">
        <f aca="false" ca="false" dt2D="false" dtr="false" t="normal">N31-Q31-R31-S31-O31-T31</f>
        <v>429785.97400000005</v>
      </c>
      <c r="Q31" s="63" t="n"/>
      <c r="R31" s="63" t="n">
        <v>829987.486</v>
      </c>
      <c r="S31" s="63" t="n"/>
      <c r="T31" s="68" t="n">
        <v>0</v>
      </c>
      <c r="U31" s="63" t="n">
        <f aca="false" ca="false" dt2D="false" dtr="false" t="normal">$N31/($K31+$L31)</f>
        <v>447.3309637099638</v>
      </c>
      <c r="V31" s="63" t="n">
        <f aca="false" ca="false" dt2D="false" dtr="false" t="normal">$N31/($K31+$L31)</f>
        <v>447.3309637099638</v>
      </c>
      <c r="W31" s="66" t="n">
        <v>2019</v>
      </c>
      <c r="X31" s="1" t="n">
        <v>2019</v>
      </c>
      <c r="AA31" s="65" t="n">
        <f aca="false" ca="false" dt2D="false" dtr="false" t="normal">SUM(AB31:AP31)</f>
        <v>1259773.46</v>
      </c>
      <c r="AB31" s="68" t="n"/>
      <c r="AC31" s="68" t="n">
        <v>1259773.46</v>
      </c>
      <c r="AD31" s="68" t="n"/>
      <c r="AE31" s="68" t="n"/>
      <c r="AF31" s="68" t="n"/>
      <c r="AG31" s="68" t="n"/>
      <c r="AH31" s="68" t="n"/>
      <c r="AI31" s="68" t="n"/>
      <c r="AJ31" s="68" t="n"/>
      <c r="AK31" s="68" t="n"/>
      <c r="AL31" s="72" t="n"/>
      <c r="AM31" s="68" t="n"/>
      <c r="AN31" s="68" t="n"/>
      <c r="AO31" s="68" t="n"/>
      <c r="AP31" s="79" t="n">
        <v>0</v>
      </c>
      <c r="AQ31" s="55" t="n"/>
    </row>
    <row customHeight="true" ht="15" outlineLevel="0" r="32">
      <c r="A32" s="59" t="n">
        <f aca="false" ca="false" dt2D="false" dtr="false" t="normal">A31+1</f>
        <v>17</v>
      </c>
      <c r="B32" s="60" t="n">
        <f aca="false" ca="false" dt2D="false" dtr="false" t="normal">B31+1</f>
        <v>13</v>
      </c>
      <c r="C32" s="70" t="s">
        <v>54</v>
      </c>
      <c r="D32" s="70" t="s">
        <v>77</v>
      </c>
      <c r="E32" s="62" t="n">
        <v>1991</v>
      </c>
      <c r="F32" s="62" t="n">
        <v>2017</v>
      </c>
      <c r="G32" s="62" t="s">
        <v>56</v>
      </c>
      <c r="H32" s="62" t="n">
        <v>9</v>
      </c>
      <c r="I32" s="62" t="n">
        <v>1</v>
      </c>
      <c r="J32" s="68" t="n">
        <v>2891.6</v>
      </c>
      <c r="K32" s="68" t="n">
        <v>2275.6</v>
      </c>
      <c r="L32" s="68" t="n">
        <v>121.8</v>
      </c>
      <c r="M32" s="71" t="n">
        <v>87</v>
      </c>
      <c r="N32" s="65" t="n">
        <f aca="false" ca="false" dt2D="false" dtr="false" t="normal">AA32</f>
        <v>584960.5251806487</v>
      </c>
      <c r="O32" s="68" t="n"/>
      <c r="P32" s="63" t="n"/>
      <c r="Q32" s="63" t="n"/>
      <c r="R32" s="63" t="n">
        <v>175546.73</v>
      </c>
      <c r="S32" s="63" t="n">
        <f aca="false" ca="false" dt2D="false" dtr="false" t="normal">N32-O32-Q32-R32-T32</f>
        <v>409413.7951806487</v>
      </c>
      <c r="T32" s="68" t="n"/>
      <c r="U32" s="63" t="n">
        <f aca="false" ca="false" dt2D="false" dtr="false" t="normal">$N32/($K32+$L32)</f>
        <v>243.99788319873556</v>
      </c>
      <c r="V32" s="63" t="n">
        <f aca="false" ca="false" dt2D="false" dtr="false" t="normal">$N32/($K32+$L32)</f>
        <v>243.99788319873556</v>
      </c>
      <c r="W32" s="66" t="n">
        <v>2019</v>
      </c>
      <c r="X32" s="1" t="n">
        <v>2019</v>
      </c>
      <c r="AA32" s="65" t="n">
        <f aca="false" ca="false" dt2D="false" dtr="false" t="normal">SUM(AB32:AP32)</f>
        <v>584960.5251806487</v>
      </c>
      <c r="AB32" s="68" t="n"/>
      <c r="AC32" s="68" t="n"/>
      <c r="AD32" s="68" t="n">
        <v>580941.615180649</v>
      </c>
      <c r="AE32" s="68" t="n"/>
      <c r="AF32" s="68" t="n"/>
      <c r="AG32" s="68" t="n"/>
      <c r="AH32" s="68" t="n"/>
      <c r="AI32" s="68" t="n"/>
      <c r="AJ32" s="68" t="n"/>
      <c r="AK32" s="68" t="n"/>
      <c r="AL32" s="72" t="n"/>
      <c r="AM32" s="68" t="n"/>
      <c r="AN32" s="68" t="n"/>
      <c r="AO32" s="68" t="n"/>
      <c r="AP32" s="79" t="n">
        <v>4018.91</v>
      </c>
      <c r="AQ32" s="55" t="n"/>
    </row>
    <row customHeight="true" ht="15" outlineLevel="0" r="33">
      <c r="A33" s="59" t="n">
        <f aca="false" ca="false" dt2D="false" dtr="false" t="normal">A32+1</f>
        <v>18</v>
      </c>
      <c r="B33" s="60" t="n">
        <f aca="false" ca="false" dt2D="false" dtr="false" t="normal">B32+1</f>
        <v>14</v>
      </c>
      <c r="C33" s="70" t="s">
        <v>78</v>
      </c>
      <c r="D33" s="70" t="s">
        <v>79</v>
      </c>
      <c r="E33" s="62" t="n">
        <v>1979</v>
      </c>
      <c r="F33" s="62" t="n">
        <v>2013</v>
      </c>
      <c r="G33" s="62" t="s">
        <v>70</v>
      </c>
      <c r="H33" s="62" t="n">
        <v>5</v>
      </c>
      <c r="I33" s="62" t="n">
        <v>4</v>
      </c>
      <c r="J33" s="68" t="n">
        <v>2793.1</v>
      </c>
      <c r="K33" s="68" t="n">
        <v>2478.8</v>
      </c>
      <c r="L33" s="68" t="n">
        <v>0</v>
      </c>
      <c r="M33" s="71" t="n">
        <v>97</v>
      </c>
      <c r="N33" s="65" t="n">
        <f aca="false" ca="false" dt2D="false" dtr="false" t="normal">AA33</f>
        <v>192915.02</v>
      </c>
      <c r="O33" s="68" t="n"/>
      <c r="P33" s="63" t="n">
        <v>0</v>
      </c>
      <c r="Q33" s="63" t="n"/>
      <c r="R33" s="63" t="n">
        <f aca="false" ca="false" dt2D="false" dtr="false" t="normal">N33</f>
        <v>192915.02</v>
      </c>
      <c r="S33" s="63" t="n">
        <v>0</v>
      </c>
      <c r="T33" s="68" t="n">
        <v>0</v>
      </c>
      <c r="U33" s="63" t="n">
        <f aca="false" ca="false" dt2D="false" dtr="false" t="normal">$N33/($K33+$L33)</f>
        <v>77.82597224463449</v>
      </c>
      <c r="V33" s="63" t="n">
        <f aca="false" ca="false" dt2D="false" dtr="false" t="normal">$N33/($K33+$L33)</f>
        <v>77.82597224463449</v>
      </c>
      <c r="W33" s="66" t="n">
        <v>2019</v>
      </c>
      <c r="X33" s="1" t="n">
        <v>2019</v>
      </c>
      <c r="AA33" s="65" t="n">
        <f aca="false" ca="false" dt2D="false" dtr="false" t="normal">SUM(AB33:AP33)</f>
        <v>192915.02</v>
      </c>
      <c r="AB33" s="68" t="n"/>
      <c r="AC33" s="68" t="n"/>
      <c r="AD33" s="68" t="n"/>
      <c r="AE33" s="68" t="n">
        <v>192915.02</v>
      </c>
      <c r="AF33" s="68" t="n"/>
      <c r="AG33" s="68" t="n"/>
      <c r="AH33" s="68" t="n"/>
      <c r="AI33" s="68" t="n"/>
      <c r="AJ33" s="68" t="n"/>
      <c r="AK33" s="68" t="n"/>
      <c r="AL33" s="72" t="n"/>
      <c r="AM33" s="68" t="n"/>
      <c r="AN33" s="68" t="n"/>
      <c r="AO33" s="68" t="n"/>
      <c r="AP33" s="79" t="n">
        <v>0</v>
      </c>
      <c r="AQ33" s="55" t="n"/>
    </row>
    <row customHeight="true" ht="15" outlineLevel="0" r="34">
      <c r="A34" s="59" t="n">
        <f aca="false" ca="false" dt2D="false" dtr="false" t="normal">A33+1</f>
        <v>19</v>
      </c>
      <c r="B34" s="60" t="n">
        <f aca="false" ca="false" dt2D="false" dtr="false" t="normal">B33+1</f>
        <v>15</v>
      </c>
      <c r="C34" s="70" t="s">
        <v>78</v>
      </c>
      <c r="D34" s="70" t="s">
        <v>80</v>
      </c>
      <c r="E34" s="62" t="n">
        <v>1984</v>
      </c>
      <c r="F34" s="62" t="n">
        <v>1984</v>
      </c>
      <c r="G34" s="62" t="s">
        <v>70</v>
      </c>
      <c r="H34" s="62" t="n">
        <v>2</v>
      </c>
      <c r="I34" s="62" t="n">
        <v>1</v>
      </c>
      <c r="J34" s="68" t="n">
        <v>594.9</v>
      </c>
      <c r="K34" s="68" t="n">
        <v>463.2</v>
      </c>
      <c r="L34" s="68" t="n">
        <v>0</v>
      </c>
      <c r="M34" s="71" t="n">
        <v>47</v>
      </c>
      <c r="N34" s="65" t="n">
        <f aca="false" ca="false" dt2D="false" dtr="false" t="normal">AA34</f>
        <v>2306999.1399999997</v>
      </c>
      <c r="O34" s="68" t="n"/>
      <c r="P34" s="63" t="n">
        <f aca="false" ca="false" dt2D="false" dtr="false" t="normal">N34-Q34-R34-S34-O34-T34</f>
        <v>2055993.0599999994</v>
      </c>
      <c r="Q34" s="63" t="n">
        <v>0</v>
      </c>
      <c r="R34" s="63" t="n">
        <v>114408.24</v>
      </c>
      <c r="S34" s="63" t="n">
        <v>136597.84</v>
      </c>
      <c r="T34" s="68" t="n">
        <v>0</v>
      </c>
      <c r="U34" s="63" t="n">
        <f aca="false" ca="false" dt2D="false" dtr="false" t="normal">$N34/($K34+$L34)</f>
        <v>4980.568091537132</v>
      </c>
      <c r="V34" s="63" t="n">
        <f aca="false" ca="false" dt2D="false" dtr="false" t="normal">$N34/($K34+$L34)</f>
        <v>4980.568091537132</v>
      </c>
      <c r="W34" s="66" t="n">
        <v>2019</v>
      </c>
      <c r="X34" s="1" t="n">
        <v>2019</v>
      </c>
      <c r="AA34" s="65" t="n">
        <f aca="false" ca="false" dt2D="false" dtr="false" t="normal">SUM(AB34:AP34)</f>
        <v>2306999.1399999997</v>
      </c>
      <c r="AB34" s="68" t="n">
        <v>547834.6</v>
      </c>
      <c r="AC34" s="68" t="n">
        <v>59961.84</v>
      </c>
      <c r="AD34" s="68" t="n"/>
      <c r="AE34" s="68" t="n">
        <v>44967.33</v>
      </c>
      <c r="AF34" s="68" t="n"/>
      <c r="AG34" s="68" t="n"/>
      <c r="AH34" s="68" t="n"/>
      <c r="AI34" s="68" t="n"/>
      <c r="AJ34" s="68" t="n"/>
      <c r="AK34" s="68" t="n"/>
      <c r="AL34" s="72" t="n">
        <v>1654235.37</v>
      </c>
      <c r="AM34" s="68" t="n"/>
      <c r="AN34" s="68" t="n"/>
      <c r="AO34" s="68" t="n"/>
      <c r="AP34" s="79" t="n">
        <v>0</v>
      </c>
      <c r="AQ34" s="55" t="n"/>
    </row>
    <row customHeight="true" ht="15" outlineLevel="0" r="35">
      <c r="A35" s="59" t="n">
        <f aca="false" ca="false" dt2D="false" dtr="false" t="normal">A34+1</f>
        <v>20</v>
      </c>
      <c r="B35" s="60" t="n">
        <f aca="false" ca="false" dt2D="false" dtr="false" t="normal">B34+1</f>
        <v>16</v>
      </c>
      <c r="C35" s="70" t="s">
        <v>78</v>
      </c>
      <c r="D35" s="70" t="s">
        <v>81</v>
      </c>
      <c r="E35" s="62" t="n">
        <v>1982</v>
      </c>
      <c r="F35" s="62" t="n">
        <v>2013</v>
      </c>
      <c r="G35" s="62" t="s">
        <v>60</v>
      </c>
      <c r="H35" s="62" t="n">
        <v>9</v>
      </c>
      <c r="I35" s="62" t="n">
        <v>1</v>
      </c>
      <c r="J35" s="68" t="n">
        <v>5311.8</v>
      </c>
      <c r="K35" s="68" t="n">
        <v>4203.4</v>
      </c>
      <c r="L35" s="68" t="n">
        <v>81.7</v>
      </c>
      <c r="M35" s="71" t="n">
        <v>209</v>
      </c>
      <c r="N35" s="65" t="n">
        <f aca="false" ca="false" dt2D="false" dtr="false" t="normal">AA35</f>
        <v>3750483.89</v>
      </c>
      <c r="O35" s="68" t="n"/>
      <c r="P35" s="63" t="n">
        <f aca="false" ca="false" dt2D="false" dtr="false" t="normal">N35-Q35-R35-S35-O35-T35</f>
        <v>2257473.6900000004</v>
      </c>
      <c r="Q35" s="63" t="n"/>
      <c r="R35" s="63" t="n">
        <v>1195185.17</v>
      </c>
      <c r="S35" s="63" t="n">
        <v>297825.03</v>
      </c>
      <c r="T35" s="68" t="n">
        <v>0</v>
      </c>
      <c r="U35" s="63" t="n">
        <f aca="false" ca="false" dt2D="false" dtr="false" t="normal">$N35/($K35+$L35)</f>
        <v>875.2383584980515</v>
      </c>
      <c r="V35" s="63" t="n">
        <f aca="false" ca="false" dt2D="false" dtr="false" t="normal">$N35/($K35+$L35)</f>
        <v>875.2383584980515</v>
      </c>
      <c r="W35" s="66" t="n">
        <v>2019</v>
      </c>
      <c r="X35" s="1" t="n">
        <v>2019</v>
      </c>
      <c r="AA35" s="65" t="n">
        <f aca="false" ca="false" dt2D="false" dtr="false" t="normal">SUM(AB35:AP35)</f>
        <v>3750483.89</v>
      </c>
      <c r="AB35" s="68" t="n">
        <v>3750483.89</v>
      </c>
      <c r="AC35" s="68" t="n"/>
      <c r="AD35" s="68" t="n"/>
      <c r="AE35" s="68" t="n"/>
      <c r="AF35" s="68" t="n"/>
      <c r="AG35" s="68" t="n"/>
      <c r="AH35" s="68" t="n"/>
      <c r="AI35" s="68" t="n"/>
      <c r="AJ35" s="68" t="n"/>
      <c r="AK35" s="68" t="n"/>
      <c r="AL35" s="72" t="n"/>
      <c r="AM35" s="68" t="n"/>
      <c r="AN35" s="68" t="n"/>
      <c r="AO35" s="68" t="n"/>
      <c r="AP35" s="79" t="n">
        <v>0</v>
      </c>
      <c r="AQ35" s="55" t="n"/>
    </row>
    <row customHeight="true" ht="15" outlineLevel="0" r="36">
      <c r="A36" s="59" t="n">
        <f aca="false" ca="false" dt2D="false" dtr="false" t="normal">A35+1</f>
        <v>21</v>
      </c>
      <c r="B36" s="60" t="n">
        <f aca="false" ca="false" dt2D="false" dtr="false" t="normal">B35+1</f>
        <v>17</v>
      </c>
      <c r="C36" s="70" t="s">
        <v>78</v>
      </c>
      <c r="D36" s="70" t="s">
        <v>82</v>
      </c>
      <c r="E36" s="62" t="n">
        <v>1972</v>
      </c>
      <c r="F36" s="62" t="n">
        <v>2013</v>
      </c>
      <c r="G36" s="62" t="s">
        <v>60</v>
      </c>
      <c r="H36" s="62" t="n">
        <v>5</v>
      </c>
      <c r="I36" s="62" t="n">
        <v>8</v>
      </c>
      <c r="J36" s="68" t="n">
        <v>6647</v>
      </c>
      <c r="K36" s="68" t="n">
        <v>6127</v>
      </c>
      <c r="L36" s="68" t="n">
        <v>0</v>
      </c>
      <c r="M36" s="71" t="n">
        <v>290</v>
      </c>
      <c r="N36" s="65" t="n">
        <f aca="false" ca="false" dt2D="false" dtr="false" t="normal">AA36</f>
        <v>4670977.84</v>
      </c>
      <c r="O36" s="68" t="n"/>
      <c r="P36" s="63" t="n">
        <f aca="false" ca="false" dt2D="false" dtr="false" t="normal">N36-Q36-R36-S36-O36-T36</f>
        <v>3107209.12</v>
      </c>
      <c r="Q36" s="63" t="n"/>
      <c r="R36" s="63" t="n">
        <v>1563768.72</v>
      </c>
      <c r="S36" s="63" t="n">
        <v>0</v>
      </c>
      <c r="T36" s="68" t="n">
        <v>0</v>
      </c>
      <c r="U36" s="63" t="n">
        <f aca="false" ca="false" dt2D="false" dtr="false" t="normal">$N36/($K36+$L36)</f>
        <v>762.3596931614167</v>
      </c>
      <c r="V36" s="63" t="n">
        <f aca="false" ca="false" dt2D="false" dtr="false" t="normal">$N36/($K36+$L36)</f>
        <v>762.3596931614167</v>
      </c>
      <c r="W36" s="66" t="n">
        <v>2019</v>
      </c>
      <c r="X36" s="1" t="n">
        <v>2019</v>
      </c>
      <c r="AA36" s="65" t="n">
        <f aca="false" ca="false" dt2D="false" dtr="false" t="normal">SUM(AB36:AP36)</f>
        <v>4670977.84</v>
      </c>
      <c r="AB36" s="68" t="n"/>
      <c r="AC36" s="68" t="n"/>
      <c r="AD36" s="68" t="n"/>
      <c r="AE36" s="68" t="n"/>
      <c r="AF36" s="68" t="n"/>
      <c r="AG36" s="68" t="n"/>
      <c r="AH36" s="68" t="n"/>
      <c r="AI36" s="68" t="n"/>
      <c r="AJ36" s="68" t="n"/>
      <c r="AK36" s="68" t="n"/>
      <c r="AL36" s="72" t="n"/>
      <c r="AM36" s="68" t="n">
        <v>4670977.84</v>
      </c>
      <c r="AN36" s="68" t="n"/>
      <c r="AO36" s="68" t="n"/>
      <c r="AP36" s="79" t="n">
        <v>0</v>
      </c>
      <c r="AQ36" s="55" t="n"/>
    </row>
    <row customHeight="true" ht="15" outlineLevel="0" r="37">
      <c r="A37" s="59" t="n">
        <f aca="false" ca="false" dt2D="false" dtr="false" t="normal">A36+1</f>
        <v>22</v>
      </c>
      <c r="B37" s="60" t="n">
        <f aca="false" ca="false" dt2D="false" dtr="false" t="normal">B36+1</f>
        <v>18</v>
      </c>
      <c r="C37" s="70" t="s">
        <v>78</v>
      </c>
      <c r="D37" s="70" t="s">
        <v>83</v>
      </c>
      <c r="E37" s="62" t="n">
        <v>1974</v>
      </c>
      <c r="F37" s="62" t="n">
        <v>2017</v>
      </c>
      <c r="G37" s="62" t="s">
        <v>70</v>
      </c>
      <c r="H37" s="62" t="n">
        <v>4</v>
      </c>
      <c r="I37" s="62" t="n">
        <v>4</v>
      </c>
      <c r="J37" s="68" t="n">
        <v>2969.04</v>
      </c>
      <c r="K37" s="68" t="n">
        <v>2728.04</v>
      </c>
      <c r="L37" s="68" t="n">
        <v>0</v>
      </c>
      <c r="M37" s="71" t="n">
        <v>74</v>
      </c>
      <c r="N37" s="65" t="n">
        <f aca="false" ca="false" dt2D="false" dtr="false" t="normal">AA37</f>
        <v>1660112.48</v>
      </c>
      <c r="O37" s="68" t="n"/>
      <c r="P37" s="63" t="n">
        <f aca="false" ca="false" dt2D="false" dtr="false" t="normal">N37-Q37-R37-S37-O37-T37</f>
        <v>1265134.88</v>
      </c>
      <c r="Q37" s="63" t="n"/>
      <c r="R37" s="63" t="n">
        <v>394977.6</v>
      </c>
      <c r="S37" s="63" t="n">
        <v>0</v>
      </c>
      <c r="T37" s="68" t="n">
        <v>0</v>
      </c>
      <c r="U37" s="63" t="n">
        <f aca="false" ca="false" dt2D="false" dtr="false" t="normal">$N37/($K37+$L37)</f>
        <v>608.536707672908</v>
      </c>
      <c r="V37" s="63" t="n">
        <f aca="false" ca="false" dt2D="false" dtr="false" t="normal">$N37/($K37+$L37)</f>
        <v>608.536707672908</v>
      </c>
      <c r="W37" s="66" t="n">
        <v>2019</v>
      </c>
      <c r="X37" s="1" t="n">
        <v>2019</v>
      </c>
      <c r="AA37" s="65" t="n">
        <f aca="false" ca="false" dt2D="false" dtr="false" t="normal">SUM(AB37:AP37)</f>
        <v>1660112.48</v>
      </c>
      <c r="AB37" s="68" t="n"/>
      <c r="AC37" s="68" t="n"/>
      <c r="AD37" s="68" t="n"/>
      <c r="AE37" s="68" t="n"/>
      <c r="AF37" s="68" t="n"/>
      <c r="AG37" s="68" t="n"/>
      <c r="AH37" s="68" t="n"/>
      <c r="AI37" s="68" t="n"/>
      <c r="AJ37" s="68" t="n"/>
      <c r="AK37" s="68" t="n"/>
      <c r="AL37" s="72" t="n">
        <v>1660112.48</v>
      </c>
      <c r="AM37" s="68" t="n"/>
      <c r="AN37" s="68" t="n"/>
      <c r="AO37" s="68" t="n"/>
      <c r="AP37" s="79" t="n">
        <v>0</v>
      </c>
      <c r="AQ37" s="55" t="n"/>
    </row>
    <row customHeight="true" ht="15" outlineLevel="0" r="38">
      <c r="A38" s="59" t="n">
        <f aca="false" ca="false" dt2D="false" dtr="false" t="normal">A37+1</f>
        <v>23</v>
      </c>
      <c r="B38" s="60" t="n">
        <f aca="false" ca="false" dt2D="false" dtr="false" t="normal">B37+1</f>
        <v>19</v>
      </c>
      <c r="C38" s="70" t="s">
        <v>78</v>
      </c>
      <c r="D38" s="70" t="s">
        <v>84</v>
      </c>
      <c r="E38" s="62" t="n">
        <v>1971</v>
      </c>
      <c r="F38" s="62" t="n">
        <v>2017</v>
      </c>
      <c r="G38" s="62" t="s">
        <v>70</v>
      </c>
      <c r="H38" s="62" t="n">
        <v>5</v>
      </c>
      <c r="I38" s="62" t="n">
        <v>4</v>
      </c>
      <c r="J38" s="68" t="n">
        <v>2970.7</v>
      </c>
      <c r="K38" s="68" t="n">
        <v>2721.5</v>
      </c>
      <c r="L38" s="68" t="n">
        <v>0</v>
      </c>
      <c r="M38" s="71" t="n">
        <v>93</v>
      </c>
      <c r="N38" s="65" t="n">
        <f aca="false" ca="false" dt2D="false" dtr="false" t="normal">AA38</f>
        <v>3351938.1400000006</v>
      </c>
      <c r="O38" s="68" t="n"/>
      <c r="P38" s="63" t="n">
        <f aca="false" ca="false" dt2D="false" dtr="false" t="normal">N38-Q38-R38-S38-O38-T38</f>
        <v>2550464.3600000003</v>
      </c>
      <c r="Q38" s="63" t="n"/>
      <c r="R38" s="63" t="n">
        <v>801473.78</v>
      </c>
      <c r="S38" s="63" t="n"/>
      <c r="T38" s="68" t="n">
        <v>0</v>
      </c>
      <c r="U38" s="63" t="n">
        <f aca="false" ca="false" dt2D="false" dtr="false" t="normal">$N38/($K38+$L38)</f>
        <v>1231.6509792393902</v>
      </c>
      <c r="V38" s="63" t="n">
        <f aca="false" ca="false" dt2D="false" dtr="false" t="normal">$N38/($K38+$L38)</f>
        <v>1231.6509792393902</v>
      </c>
      <c r="W38" s="66" t="n">
        <v>2019</v>
      </c>
      <c r="X38" s="1" t="n">
        <v>2019</v>
      </c>
      <c r="AA38" s="65" t="n">
        <f aca="false" ca="false" dt2D="false" dtr="false" t="normal">SUM(AB38:AP38)</f>
        <v>3351938.1400000006</v>
      </c>
      <c r="AB38" s="68" t="n"/>
      <c r="AC38" s="68" t="n"/>
      <c r="AD38" s="68" t="n"/>
      <c r="AE38" s="68" t="n"/>
      <c r="AF38" s="68" t="n"/>
      <c r="AG38" s="68" t="n"/>
      <c r="AH38" s="68" t="n"/>
      <c r="AI38" s="68" t="n"/>
      <c r="AJ38" s="68" t="n">
        <v>3351938.14</v>
      </c>
      <c r="AK38" s="68" t="n"/>
      <c r="AL38" s="72" t="n"/>
      <c r="AM38" s="68" t="n"/>
      <c r="AN38" s="68" t="n"/>
      <c r="AO38" s="68" t="n"/>
      <c r="AP38" s="79" t="n">
        <v>0</v>
      </c>
      <c r="AQ38" s="55" t="n"/>
    </row>
    <row customHeight="true" ht="15" outlineLevel="0" r="39">
      <c r="A39" s="59" t="n">
        <f aca="false" ca="false" dt2D="false" dtr="false" t="normal">A38+1</f>
        <v>24</v>
      </c>
      <c r="B39" s="60" t="n">
        <f aca="false" ca="false" dt2D="false" dtr="false" t="normal">B38+1</f>
        <v>20</v>
      </c>
      <c r="C39" s="70" t="s">
        <v>78</v>
      </c>
      <c r="D39" s="70" t="s">
        <v>85</v>
      </c>
      <c r="E39" s="62" t="n">
        <v>1973</v>
      </c>
      <c r="F39" s="62" t="n">
        <v>2017</v>
      </c>
      <c r="G39" s="62" t="s">
        <v>70</v>
      </c>
      <c r="H39" s="62" t="n">
        <v>4</v>
      </c>
      <c r="I39" s="62" t="n">
        <v>4</v>
      </c>
      <c r="J39" s="68" t="n">
        <v>2905.3</v>
      </c>
      <c r="K39" s="68" t="n">
        <v>2671.9</v>
      </c>
      <c r="L39" s="68" t="n">
        <v>0</v>
      </c>
      <c r="M39" s="71" t="n">
        <v>109</v>
      </c>
      <c r="N39" s="65" t="n">
        <f aca="false" ca="false" dt2D="false" dtr="false" t="normal">AA39</f>
        <v>6387743.779999999</v>
      </c>
      <c r="O39" s="68" t="n"/>
      <c r="P39" s="63" t="n">
        <f aca="false" ca="false" dt2D="false" dtr="false" t="normal">N39-Q39-R39-S39-O39-T39</f>
        <v>5633990.799999999</v>
      </c>
      <c r="Q39" s="63" t="n">
        <v>0</v>
      </c>
      <c r="R39" s="63" t="n">
        <v>753752.98</v>
      </c>
      <c r="S39" s="63" t="n"/>
      <c r="T39" s="68" t="n">
        <v>0</v>
      </c>
      <c r="U39" s="63" t="n">
        <f aca="false" ca="false" dt2D="false" dtr="false" t="normal">$N39/($K39+$L39)</f>
        <v>2390.712144915603</v>
      </c>
      <c r="V39" s="63" t="n">
        <f aca="false" ca="false" dt2D="false" dtr="false" t="normal">$N39/($K39+$L39)</f>
        <v>2390.712144915603</v>
      </c>
      <c r="W39" s="66" t="n">
        <v>2019</v>
      </c>
      <c r="X39" s="1" t="n">
        <v>2019</v>
      </c>
      <c r="AA39" s="65" t="n">
        <f aca="false" ca="false" dt2D="false" dtr="false" t="normal">SUM(AB39:AP39)</f>
        <v>6387743.779999999</v>
      </c>
      <c r="AB39" s="68" t="n">
        <v>3340835.01</v>
      </c>
      <c r="AC39" s="68" t="n"/>
      <c r="AD39" s="68" t="n"/>
      <c r="AE39" s="68" t="n"/>
      <c r="AF39" s="68" t="n"/>
      <c r="AG39" s="68" t="n"/>
      <c r="AH39" s="68" t="n"/>
      <c r="AI39" s="68" t="n"/>
      <c r="AJ39" s="68" t="n">
        <v>3046908.77</v>
      </c>
      <c r="AK39" s="68" t="n"/>
      <c r="AL39" s="72" t="n"/>
      <c r="AM39" s="68" t="n"/>
      <c r="AN39" s="68" t="n"/>
      <c r="AO39" s="68" t="n"/>
      <c r="AP39" s="79" t="n">
        <v>0</v>
      </c>
      <c r="AQ39" s="55" t="n"/>
    </row>
    <row customHeight="true" ht="15" outlineLevel="0" r="40">
      <c r="A40" s="59" t="n">
        <f aca="false" ca="false" dt2D="false" dtr="false" t="normal">A39+1</f>
        <v>25</v>
      </c>
      <c r="B40" s="60" t="n">
        <f aca="false" ca="false" dt2D="false" dtr="false" t="normal">B39+1</f>
        <v>21</v>
      </c>
      <c r="C40" s="70" t="s">
        <v>78</v>
      </c>
      <c r="D40" s="70" t="s">
        <v>86</v>
      </c>
      <c r="E40" s="62" t="n">
        <v>1972</v>
      </c>
      <c r="F40" s="62" t="n">
        <v>2013</v>
      </c>
      <c r="G40" s="62" t="s">
        <v>70</v>
      </c>
      <c r="H40" s="62" t="n">
        <v>4</v>
      </c>
      <c r="I40" s="62" t="n">
        <v>4</v>
      </c>
      <c r="J40" s="68" t="n">
        <v>3047.8</v>
      </c>
      <c r="K40" s="68" t="n">
        <v>2797.2</v>
      </c>
      <c r="L40" s="68" t="n">
        <v>0</v>
      </c>
      <c r="M40" s="71" t="n">
        <v>107</v>
      </c>
      <c r="N40" s="65" t="n">
        <f aca="false" ca="false" dt2D="false" dtr="false" t="normal">AA40</f>
        <v>2733631.908911064</v>
      </c>
      <c r="O40" s="68" t="n"/>
      <c r="P40" s="63" t="n">
        <f aca="false" ca="false" dt2D="false" dtr="false" t="normal">N40-Q40-R40-S40-O40-T40</f>
        <v>1189905.5025110636</v>
      </c>
      <c r="Q40" s="63" t="n">
        <v>0</v>
      </c>
      <c r="R40" s="63" t="n">
        <v>361522.2864</v>
      </c>
      <c r="S40" s="63" t="n">
        <v>1182204.12</v>
      </c>
      <c r="T40" s="68" t="n"/>
      <c r="U40" s="63" t="n">
        <f aca="false" ca="false" dt2D="false" dtr="false" t="normal">$N40/($K40+$L40)</f>
        <v>977.2743847100901</v>
      </c>
      <c r="V40" s="63" t="n">
        <f aca="false" ca="false" dt2D="false" dtr="false" t="normal">$N40/($K40+$L40)</f>
        <v>977.2743847100901</v>
      </c>
      <c r="W40" s="66" t="n">
        <v>2019</v>
      </c>
      <c r="X40" s="1" t="n">
        <v>2019</v>
      </c>
      <c r="AA40" s="65" t="n">
        <f aca="false" ca="false" dt2D="false" dtr="false" t="normal">SUM(AB40:AP40)</f>
        <v>2733631.908911064</v>
      </c>
      <c r="AB40" s="68" t="n">
        <v>1095664.89</v>
      </c>
      <c r="AC40" s="68" t="n">
        <v>861878.86</v>
      </c>
      <c r="AD40" s="68" t="n">
        <v>548483.938911064</v>
      </c>
      <c r="AE40" s="68" t="n">
        <v>0</v>
      </c>
      <c r="AF40" s="68" t="n">
        <v>0</v>
      </c>
      <c r="AG40" s="68" t="n">
        <v>0</v>
      </c>
      <c r="AH40" s="68" t="n">
        <v>0</v>
      </c>
      <c r="AI40" s="68" t="n">
        <v>0</v>
      </c>
      <c r="AJ40" s="68" t="n">
        <v>0</v>
      </c>
      <c r="AK40" s="68" t="n">
        <v>0</v>
      </c>
      <c r="AL40" s="72" t="n">
        <v>0</v>
      </c>
      <c r="AM40" s="68" t="n">
        <v>0</v>
      </c>
      <c r="AN40" s="68" t="n">
        <v>143626.24</v>
      </c>
      <c r="AO40" s="68" t="n">
        <v>30000</v>
      </c>
      <c r="AP40" s="79" t="n">
        <v>53977.98</v>
      </c>
      <c r="AQ40" s="55" t="n"/>
    </row>
    <row customHeight="true" ht="15" outlineLevel="0" r="41">
      <c r="A41" s="59" t="n">
        <f aca="false" ca="false" dt2D="false" dtr="false" t="normal">A40+1</f>
        <v>26</v>
      </c>
      <c r="B41" s="60" t="n">
        <f aca="false" ca="false" dt2D="false" dtr="false" t="normal">B40+1</f>
        <v>22</v>
      </c>
      <c r="C41" s="70" t="s">
        <v>78</v>
      </c>
      <c r="D41" s="70" t="s">
        <v>87</v>
      </c>
      <c r="E41" s="62" t="n">
        <v>1974</v>
      </c>
      <c r="F41" s="62" t="n">
        <v>2013</v>
      </c>
      <c r="G41" s="62" t="s">
        <v>70</v>
      </c>
      <c r="H41" s="62" t="n">
        <v>4</v>
      </c>
      <c r="I41" s="62" t="n">
        <v>4</v>
      </c>
      <c r="J41" s="68" t="n">
        <v>2989.2</v>
      </c>
      <c r="K41" s="68" t="n">
        <v>2769.8</v>
      </c>
      <c r="L41" s="68" t="n">
        <v>0</v>
      </c>
      <c r="M41" s="71" t="n">
        <v>90</v>
      </c>
      <c r="N41" s="65" t="n">
        <f aca="false" ca="false" dt2D="false" dtr="false" t="normal">AA41</f>
        <v>4128527.858702917</v>
      </c>
      <c r="O41" s="68" t="n"/>
      <c r="P41" s="63" t="n">
        <f aca="false" ca="false" dt2D="false" dtr="false" t="normal">N41-Q41-R41-S41-O41-T41</f>
        <v>2860509.496102917</v>
      </c>
      <c r="Q41" s="63" t="n">
        <v>0</v>
      </c>
      <c r="R41" s="63" t="n">
        <v>848241.5751</v>
      </c>
      <c r="S41" s="63" t="n">
        <v>419776.7875</v>
      </c>
      <c r="T41" s="68" t="n">
        <v>0</v>
      </c>
      <c r="U41" s="63" t="n">
        <f aca="false" ca="false" dt2D="false" dtr="false" t="normal">$N41/($K41+$L41)</f>
        <v>1490.550891292843</v>
      </c>
      <c r="V41" s="63" t="n">
        <f aca="false" ca="false" dt2D="false" dtr="false" t="normal">$N41/($K41+$L41)</f>
        <v>1490.550891292843</v>
      </c>
      <c r="W41" s="66" t="n">
        <v>2019</v>
      </c>
      <c r="X41" s="1" t="n">
        <v>2019</v>
      </c>
      <c r="AA41" s="65" t="n">
        <f aca="false" ca="false" dt2D="false" dtr="false" t="normal">SUM(AB41:AP41)</f>
        <v>4128527.858702917</v>
      </c>
      <c r="AB41" s="68" t="n">
        <v>1593346.59</v>
      </c>
      <c r="AC41" s="68" t="n">
        <v>1162910.28</v>
      </c>
      <c r="AD41" s="68" t="n">
        <v>536095.028702917</v>
      </c>
      <c r="AE41" s="68" t="n">
        <v>836175.96</v>
      </c>
      <c r="AF41" s="68" t="n"/>
      <c r="AG41" s="68" t="n"/>
      <c r="AH41" s="68" t="n"/>
      <c r="AI41" s="68" t="n"/>
      <c r="AJ41" s="68" t="n"/>
      <c r="AK41" s="68" t="n"/>
      <c r="AL41" s="72" t="n"/>
      <c r="AM41" s="68" t="n"/>
      <c r="AN41" s="68" t="n"/>
      <c r="AO41" s="68" t="n"/>
      <c r="AP41" s="79" t="n">
        <v>0</v>
      </c>
      <c r="AQ41" s="55" t="n"/>
    </row>
    <row customHeight="true" ht="15" outlineLevel="0" r="42">
      <c r="A42" s="59" t="n">
        <f aca="false" ca="false" dt2D="false" dtr="false" t="normal">A41+1</f>
        <v>27</v>
      </c>
      <c r="B42" s="60" t="n">
        <f aca="false" ca="false" dt2D="false" dtr="false" t="normal">B41+1</f>
        <v>23</v>
      </c>
      <c r="C42" s="70" t="s">
        <v>78</v>
      </c>
      <c r="D42" s="70" t="s">
        <v>88</v>
      </c>
      <c r="E42" s="62" t="n">
        <v>1977</v>
      </c>
      <c r="F42" s="62" t="n">
        <v>1977</v>
      </c>
      <c r="G42" s="62" t="s">
        <v>70</v>
      </c>
      <c r="H42" s="62" t="n">
        <v>4</v>
      </c>
      <c r="I42" s="62" t="n">
        <v>3</v>
      </c>
      <c r="J42" s="68" t="n">
        <v>4282.03</v>
      </c>
      <c r="K42" s="68" t="n">
        <v>3616.33</v>
      </c>
      <c r="L42" s="68" t="n">
        <v>0</v>
      </c>
      <c r="M42" s="68" t="n">
        <v>288</v>
      </c>
      <c r="N42" s="65" t="n">
        <f aca="false" ca="false" dt2D="false" dtr="false" t="normal">AA42</f>
        <v>3646071.37</v>
      </c>
      <c r="O42" s="63" t="n"/>
      <c r="P42" s="63" t="n">
        <f aca="false" ca="false" dt2D="false" dtr="false" t="normal">N42-Q42-R42-S42-O42-T42</f>
        <v>3050997.639</v>
      </c>
      <c r="Q42" s="63" t="n">
        <v>0</v>
      </c>
      <c r="R42" s="63" t="n"/>
      <c r="S42" s="63" t="n">
        <v>58057.611</v>
      </c>
      <c r="T42" s="63" t="n">
        <v>537016.12</v>
      </c>
      <c r="U42" s="63" t="n">
        <f aca="false" ca="false" dt2D="false" dtr="false" t="normal">$N42/($K42+$L42)</f>
        <v>1008.2241858458714</v>
      </c>
      <c r="V42" s="63" t="n">
        <f aca="false" ca="false" dt2D="false" dtr="false" t="normal">$N42/($K42+$L42)</f>
        <v>1008.2241858458714</v>
      </c>
      <c r="W42" s="66" t="n">
        <v>2019</v>
      </c>
      <c r="X42" s="1" t="n">
        <v>2019</v>
      </c>
      <c r="AA42" s="65" t="n">
        <f aca="false" ca="false" dt2D="false" dtr="false" t="normal">SUM(AB42:AP42)</f>
        <v>3646071.37</v>
      </c>
      <c r="AB42" s="68" t="n"/>
      <c r="AC42" s="68" t="n"/>
      <c r="AD42" s="68" t="n"/>
      <c r="AE42" s="68" t="n"/>
      <c r="AF42" s="68" t="n"/>
      <c r="AG42" s="68" t="n"/>
      <c r="AH42" s="68" t="n"/>
      <c r="AI42" s="68" t="n"/>
      <c r="AJ42" s="68" t="n"/>
      <c r="AK42" s="68" t="n"/>
      <c r="AL42" s="72" t="n"/>
      <c r="AM42" s="68" t="n">
        <v>2528479.14</v>
      </c>
      <c r="AN42" s="68" t="n">
        <v>1117592.23</v>
      </c>
      <c r="AO42" s="68" t="n"/>
      <c r="AP42" s="79" t="n">
        <v>0</v>
      </c>
      <c r="AQ42" s="55" t="n"/>
    </row>
    <row customHeight="true" ht="15" outlineLevel="0" r="43">
      <c r="A43" s="59" t="n">
        <f aca="false" ca="false" dt2D="false" dtr="false" t="normal">A42+1</f>
        <v>28</v>
      </c>
      <c r="B43" s="60" t="n">
        <f aca="false" ca="false" dt2D="false" dtr="false" t="normal">B42+1</f>
        <v>24</v>
      </c>
      <c r="C43" s="70" t="s">
        <v>78</v>
      </c>
      <c r="D43" s="70" t="s">
        <v>89</v>
      </c>
      <c r="E43" s="62" t="n">
        <v>1973</v>
      </c>
      <c r="F43" s="62" t="n">
        <v>2013</v>
      </c>
      <c r="G43" s="62" t="s">
        <v>60</v>
      </c>
      <c r="H43" s="62" t="n">
        <v>4</v>
      </c>
      <c r="I43" s="62" t="n">
        <v>4</v>
      </c>
      <c r="J43" s="68" t="n">
        <v>3892.1</v>
      </c>
      <c r="K43" s="68" t="n">
        <v>3391.8</v>
      </c>
      <c r="L43" s="68" t="n">
        <v>0</v>
      </c>
      <c r="M43" s="71" t="n">
        <v>148</v>
      </c>
      <c r="N43" s="65" t="n">
        <f aca="false" ca="false" dt2D="false" dtr="false" t="normal">AA43</f>
        <v>4146226.89</v>
      </c>
      <c r="O43" s="68" t="n"/>
      <c r="P43" s="63" t="n">
        <f aca="false" ca="false" dt2D="false" dtr="false" t="normal">N43-Q43-R43-S43-O43-T43</f>
        <v>498423.1700000004</v>
      </c>
      <c r="Q43" s="63" t="n"/>
      <c r="R43" s="63" t="n">
        <v>938083</v>
      </c>
      <c r="S43" s="63" t="n">
        <v>2709720.72</v>
      </c>
      <c r="T43" s="68" t="n">
        <v>0</v>
      </c>
      <c r="U43" s="63" t="n">
        <f aca="false" ca="false" dt2D="false" dtr="false" t="normal">$N43/($K43+$L43)</f>
        <v>1222.4267026357686</v>
      </c>
      <c r="V43" s="63" t="n">
        <f aca="false" ca="false" dt2D="false" dtr="false" t="normal">$N43/($K43+$L43)</f>
        <v>1222.4267026357686</v>
      </c>
      <c r="W43" s="66" t="n">
        <v>2019</v>
      </c>
      <c r="X43" s="1" t="n">
        <v>2019</v>
      </c>
      <c r="AA43" s="65" t="n">
        <f aca="false" ca="false" dt2D="false" dtr="false" t="normal">SUM(AB43:AP43)</f>
        <v>4146226.89</v>
      </c>
      <c r="AB43" s="68" t="n">
        <v>0</v>
      </c>
      <c r="AC43" s="68" t="n">
        <v>0</v>
      </c>
      <c r="AD43" s="68" t="n">
        <v>0</v>
      </c>
      <c r="AE43" s="68" t="n">
        <v>0</v>
      </c>
      <c r="AF43" s="68" t="n">
        <v>0</v>
      </c>
      <c r="AG43" s="68" t="n">
        <v>0</v>
      </c>
      <c r="AH43" s="68" t="n">
        <v>0</v>
      </c>
      <c r="AI43" s="68" t="n">
        <v>0</v>
      </c>
      <c r="AJ43" s="68" t="n">
        <v>1892751.03</v>
      </c>
      <c r="AK43" s="68" t="n">
        <v>0</v>
      </c>
      <c r="AL43" s="72" t="n">
        <v>975200.26</v>
      </c>
      <c r="AM43" s="68" t="n">
        <v>296310</v>
      </c>
      <c r="AN43" s="68" t="n">
        <v>690264.92</v>
      </c>
      <c r="AO43" s="68" t="n">
        <v>30000</v>
      </c>
      <c r="AP43" s="79" t="n">
        <v>261700.68</v>
      </c>
      <c r="AQ43" s="55" t="n"/>
    </row>
    <row customHeight="true" ht="15" outlineLevel="0" r="44">
      <c r="A44" s="59" t="n">
        <f aca="false" ca="false" dt2D="false" dtr="false" t="normal">A43+1</f>
        <v>29</v>
      </c>
      <c r="B44" s="60" t="n">
        <f aca="false" ca="false" dt2D="false" dtr="false" t="normal">B43+1</f>
        <v>25</v>
      </c>
      <c r="C44" s="70" t="s">
        <v>90</v>
      </c>
      <c r="D44" s="70" t="s">
        <v>91</v>
      </c>
      <c r="E44" s="62" t="n">
        <v>1997</v>
      </c>
      <c r="F44" s="62" t="n">
        <v>2013</v>
      </c>
      <c r="G44" s="62" t="s">
        <v>92</v>
      </c>
      <c r="H44" s="62" t="n">
        <v>2</v>
      </c>
      <c r="I44" s="62" t="n">
        <v>2</v>
      </c>
      <c r="J44" s="68" t="n">
        <v>1571.8</v>
      </c>
      <c r="K44" s="68" t="n">
        <v>1370.3</v>
      </c>
      <c r="L44" s="68" t="n">
        <v>0</v>
      </c>
      <c r="M44" s="71" t="n">
        <v>68</v>
      </c>
      <c r="N44" s="65" t="n">
        <f aca="false" ca="false" dt2D="false" dtr="false" t="normal">AA44</f>
        <v>2751894.08</v>
      </c>
      <c r="O44" s="68" t="n"/>
      <c r="P44" s="63" t="n">
        <f aca="false" ca="false" dt2D="false" dtr="false" t="normal">N44-Q44-R44-S44-O44-T44</f>
        <v>2495500.9656</v>
      </c>
      <c r="Q44" s="63" t="n">
        <v>0</v>
      </c>
      <c r="R44" s="63" t="n">
        <v>256393.1144</v>
      </c>
      <c r="S44" s="63" t="n">
        <v>0</v>
      </c>
      <c r="T44" s="68" t="n">
        <v>0</v>
      </c>
      <c r="U44" s="63" t="n">
        <f aca="false" ca="false" dt2D="false" dtr="false" t="normal">$N44/($K44+$L44)</f>
        <v>2008.2420491863097</v>
      </c>
      <c r="V44" s="63" t="n">
        <f aca="false" ca="false" dt2D="false" dtr="false" t="normal">$N44/($K44+$L44)</f>
        <v>2008.2420491863097</v>
      </c>
      <c r="W44" s="66" t="n">
        <v>2019</v>
      </c>
      <c r="X44" s="1" t="n">
        <v>2019</v>
      </c>
      <c r="AA44" s="65" t="n">
        <f aca="false" ca="false" dt2D="false" dtr="false" t="normal">SUM(AB44:AP44)</f>
        <v>2751894.08</v>
      </c>
      <c r="AB44" s="68" t="n"/>
      <c r="AC44" s="68" t="n"/>
      <c r="AD44" s="68" t="n"/>
      <c r="AE44" s="68" t="n"/>
      <c r="AF44" s="68" t="n"/>
      <c r="AG44" s="68" t="n"/>
      <c r="AH44" s="68" t="n"/>
      <c r="AI44" s="68" t="n"/>
      <c r="AJ44" s="68" t="n"/>
      <c r="AK44" s="68" t="n"/>
      <c r="AL44" s="72" t="n"/>
      <c r="AM44" s="68" t="n">
        <v>2708955.13</v>
      </c>
      <c r="AN44" s="68" t="n"/>
      <c r="AO44" s="68" t="n"/>
      <c r="AP44" s="79" t="n">
        <v>42938.95</v>
      </c>
      <c r="AQ44" s="55" t="n"/>
    </row>
    <row customHeight="true" ht="15" outlineLevel="0" r="45">
      <c r="A45" s="59" t="n">
        <f aca="false" ca="false" dt2D="false" dtr="false" t="normal">A44+1</f>
        <v>30</v>
      </c>
      <c r="B45" s="60" t="n">
        <f aca="false" ca="false" dt2D="false" dtr="false" t="normal">B44+1</f>
        <v>26</v>
      </c>
      <c r="C45" s="70" t="s">
        <v>90</v>
      </c>
      <c r="D45" s="70" t="s">
        <v>93</v>
      </c>
      <c r="E45" s="62" t="n">
        <v>1974</v>
      </c>
      <c r="F45" s="62" t="n">
        <v>1974</v>
      </c>
      <c r="G45" s="62" t="s">
        <v>70</v>
      </c>
      <c r="H45" s="62" t="n">
        <v>4</v>
      </c>
      <c r="I45" s="62" t="n">
        <v>4</v>
      </c>
      <c r="J45" s="68" t="n">
        <v>2196.2</v>
      </c>
      <c r="K45" s="68" t="n">
        <v>2026.5</v>
      </c>
      <c r="L45" s="68" t="n">
        <v>0</v>
      </c>
      <c r="M45" s="71" t="n">
        <v>105</v>
      </c>
      <c r="N45" s="65" t="n">
        <f aca="false" ca="false" dt2D="false" dtr="false" t="normal">AA45</f>
        <v>3495231.4494788027</v>
      </c>
      <c r="O45" s="68" t="n"/>
      <c r="P45" s="63" t="n">
        <f aca="false" ca="false" dt2D="false" dtr="false" t="normal">N45-Q45-R45-S45-O45-T45</f>
        <v>2946978.049478803</v>
      </c>
      <c r="Q45" s="63" t="n">
        <v>0</v>
      </c>
      <c r="R45" s="63" t="n">
        <v>548253.4</v>
      </c>
      <c r="S45" s="63" t="n">
        <v>0</v>
      </c>
      <c r="T45" s="68" t="n">
        <v>0</v>
      </c>
      <c r="U45" s="63" t="n">
        <f aca="false" ca="false" dt2D="false" dtr="false" t="normal">$N45/($K45+$L45)</f>
        <v>1724.7626200240823</v>
      </c>
      <c r="V45" s="63" t="n">
        <f aca="false" ca="false" dt2D="false" dtr="false" t="normal">$N45/($K45+$L45)</f>
        <v>1724.7626200240823</v>
      </c>
      <c r="W45" s="66" t="n">
        <v>2019</v>
      </c>
      <c r="X45" s="1" t="n">
        <v>2019</v>
      </c>
      <c r="AA45" s="65" t="n">
        <f aca="false" ca="false" dt2D="false" dtr="false" t="normal">SUM(AB45:AP45)</f>
        <v>3495231.4494788027</v>
      </c>
      <c r="AB45" s="68" t="n">
        <v>2065411.22</v>
      </c>
      <c r="AC45" s="68" t="n">
        <v>631075</v>
      </c>
      <c r="AD45" s="68" t="n">
        <v>489614.899478803</v>
      </c>
      <c r="AE45" s="68" t="n">
        <v>293421.97</v>
      </c>
      <c r="AF45" s="68" t="n"/>
      <c r="AG45" s="68" t="n"/>
      <c r="AH45" s="68" t="n"/>
      <c r="AI45" s="68" t="n"/>
      <c r="AJ45" s="68" t="n"/>
      <c r="AK45" s="68" t="n"/>
      <c r="AL45" s="72" t="n"/>
      <c r="AM45" s="68" t="n"/>
      <c r="AN45" s="68" t="n"/>
      <c r="AO45" s="68" t="n"/>
      <c r="AP45" s="79" t="n">
        <v>15708.36</v>
      </c>
      <c r="AQ45" s="55" t="n"/>
    </row>
    <row customHeight="true" ht="15" outlineLevel="0" r="46">
      <c r="A46" s="59" t="n">
        <f aca="false" ca="false" dt2D="false" dtr="false" t="normal">A45+1</f>
        <v>31</v>
      </c>
      <c r="B46" s="60" t="n">
        <f aca="false" ca="false" dt2D="false" dtr="false" t="normal">B45+1</f>
        <v>27</v>
      </c>
      <c r="C46" s="70" t="s">
        <v>90</v>
      </c>
      <c r="D46" s="70" t="s">
        <v>94</v>
      </c>
      <c r="E46" s="62" t="n">
        <v>1972</v>
      </c>
      <c r="F46" s="62" t="n">
        <v>1972</v>
      </c>
      <c r="G46" s="62" t="s">
        <v>70</v>
      </c>
      <c r="H46" s="62" t="n">
        <v>4</v>
      </c>
      <c r="I46" s="62" t="n">
        <v>4</v>
      </c>
      <c r="J46" s="68" t="n">
        <v>2924</v>
      </c>
      <c r="K46" s="68" t="n">
        <v>2703.2</v>
      </c>
      <c r="L46" s="68" t="n">
        <v>0</v>
      </c>
      <c r="M46" s="71" t="n">
        <v>120</v>
      </c>
      <c r="N46" s="65" t="n">
        <f aca="false" ca="false" dt2D="false" dtr="false" t="normal">AA46</f>
        <v>332384.5</v>
      </c>
      <c r="O46" s="68" t="n"/>
      <c r="P46" s="63" t="n">
        <v>0</v>
      </c>
      <c r="Q46" s="63" t="n">
        <v>0</v>
      </c>
      <c r="R46" s="63" t="n">
        <f aca="false" ca="false" dt2D="false" dtr="false" t="normal">N46</f>
        <v>332384.5</v>
      </c>
      <c r="S46" s="63" t="n">
        <v>0</v>
      </c>
      <c r="T46" s="68" t="n">
        <v>0</v>
      </c>
      <c r="U46" s="63" t="n">
        <f aca="false" ca="false" dt2D="false" dtr="false" t="normal">$N46/($K46+$L46)</f>
        <v>122.9596404261616</v>
      </c>
      <c r="V46" s="63" t="n">
        <f aca="false" ca="false" dt2D="false" dtr="false" t="normal">$N46/($K46+$L46)</f>
        <v>122.9596404261616</v>
      </c>
      <c r="W46" s="66" t="n">
        <v>2019</v>
      </c>
      <c r="X46" s="1" t="n">
        <v>2019</v>
      </c>
      <c r="AA46" s="65" t="n">
        <f aca="false" ca="false" dt2D="false" dtr="false" t="normal">SUM(AB46:AP46)</f>
        <v>332384.5</v>
      </c>
      <c r="AB46" s="68" t="n"/>
      <c r="AC46" s="68" t="n"/>
      <c r="AD46" s="68" t="n">
        <v>324943.92</v>
      </c>
      <c r="AE46" s="68" t="n"/>
      <c r="AF46" s="68" t="n"/>
      <c r="AG46" s="68" t="n"/>
      <c r="AH46" s="68" t="n"/>
      <c r="AI46" s="68" t="n"/>
      <c r="AJ46" s="68" t="n"/>
      <c r="AK46" s="68" t="n"/>
      <c r="AL46" s="72" t="n"/>
      <c r="AM46" s="68" t="n"/>
      <c r="AN46" s="68" t="n"/>
      <c r="AO46" s="68" t="n"/>
      <c r="AP46" s="79" t="n">
        <v>7440.58</v>
      </c>
      <c r="AQ46" s="55" t="n"/>
    </row>
    <row customHeight="true" ht="15" outlineLevel="0" r="47">
      <c r="A47" s="59" t="n">
        <f aca="false" ca="false" dt2D="false" dtr="false" t="normal">A46+1</f>
        <v>32</v>
      </c>
      <c r="B47" s="60" t="n">
        <f aca="false" ca="false" dt2D="false" dtr="false" t="normal">B46+1</f>
        <v>28</v>
      </c>
      <c r="C47" s="70" t="s">
        <v>90</v>
      </c>
      <c r="D47" s="70" t="s">
        <v>95</v>
      </c>
      <c r="E47" s="62" t="n">
        <v>1992</v>
      </c>
      <c r="F47" s="62" t="n">
        <v>1992</v>
      </c>
      <c r="G47" s="62" t="s">
        <v>92</v>
      </c>
      <c r="H47" s="62" t="n">
        <v>2</v>
      </c>
      <c r="I47" s="62" t="n">
        <v>2</v>
      </c>
      <c r="J47" s="68" t="n">
        <v>913.2</v>
      </c>
      <c r="K47" s="68" t="n">
        <v>832.4</v>
      </c>
      <c r="L47" s="68" t="n">
        <v>0</v>
      </c>
      <c r="M47" s="71" t="n">
        <v>31</v>
      </c>
      <c r="N47" s="65" t="n">
        <f aca="false" ca="false" dt2D="false" dtr="false" t="normal">AA47</f>
        <v>2090462.7999999998</v>
      </c>
      <c r="O47" s="68" t="n"/>
      <c r="P47" s="63" t="n">
        <f aca="false" ca="false" dt2D="false" dtr="false" t="normal">N47-Q47-R47-S47-O47-T47</f>
        <v>1910002.5599999998</v>
      </c>
      <c r="Q47" s="63" t="n">
        <v>0</v>
      </c>
      <c r="R47" s="63" t="n">
        <v>180460.24</v>
      </c>
      <c r="S47" s="63" t="n">
        <v>0</v>
      </c>
      <c r="T47" s="68" t="n">
        <v>0</v>
      </c>
      <c r="U47" s="63" t="n">
        <f aca="false" ca="false" dt2D="false" dtr="false" t="normal">$N47/($K47+$L47)</f>
        <v>2511.368092263335</v>
      </c>
      <c r="V47" s="63" t="n">
        <f aca="false" ca="false" dt2D="false" dtr="false" t="normal">$N47/($K47+$L47)</f>
        <v>2511.368092263335</v>
      </c>
      <c r="W47" s="66" t="n">
        <v>2019</v>
      </c>
      <c r="X47" s="1" t="n">
        <v>2019</v>
      </c>
      <c r="AA47" s="65" t="n">
        <f aca="false" ca="false" dt2D="false" dtr="false" t="normal">SUM(AB47:AP47)</f>
        <v>2090462.7999999998</v>
      </c>
      <c r="AB47" s="68" t="n"/>
      <c r="AC47" s="68" t="n"/>
      <c r="AD47" s="68" t="n"/>
      <c r="AE47" s="68" t="n"/>
      <c r="AF47" s="68" t="n"/>
      <c r="AG47" s="68" t="n"/>
      <c r="AH47" s="68" t="n"/>
      <c r="AI47" s="68" t="n"/>
      <c r="AJ47" s="68" t="n"/>
      <c r="AK47" s="68" t="n"/>
      <c r="AL47" s="72" t="n"/>
      <c r="AM47" s="68" t="n">
        <v>2062530.14</v>
      </c>
      <c r="AN47" s="68" t="n"/>
      <c r="AO47" s="68" t="n"/>
      <c r="AP47" s="79" t="n">
        <v>27932.66</v>
      </c>
      <c r="AQ47" s="55" t="n"/>
    </row>
    <row customHeight="true" ht="15" outlineLevel="0" r="48">
      <c r="A48" s="59" t="n">
        <f aca="false" ca="false" dt2D="false" dtr="false" t="normal">A47+1</f>
        <v>33</v>
      </c>
      <c r="B48" s="60" t="n">
        <f aca="false" ca="false" dt2D="false" dtr="false" t="normal">B47+1</f>
        <v>29</v>
      </c>
      <c r="C48" s="70" t="s">
        <v>90</v>
      </c>
      <c r="D48" s="70" t="s">
        <v>96</v>
      </c>
      <c r="E48" s="62" t="n">
        <v>1962</v>
      </c>
      <c r="F48" s="62" t="n">
        <v>1962</v>
      </c>
      <c r="G48" s="62" t="s">
        <v>70</v>
      </c>
      <c r="H48" s="62" t="n">
        <v>2</v>
      </c>
      <c r="I48" s="62" t="n">
        <v>1</v>
      </c>
      <c r="J48" s="68" t="n">
        <v>618.7</v>
      </c>
      <c r="K48" s="68" t="n">
        <v>467.9</v>
      </c>
      <c r="L48" s="68" t="n">
        <v>0</v>
      </c>
      <c r="M48" s="71" t="n">
        <v>45</v>
      </c>
      <c r="N48" s="65" t="n">
        <f aca="false" ca="false" dt2D="false" dtr="false" t="normal">AA48</f>
        <v>2223508.586150003</v>
      </c>
      <c r="O48" s="68" t="n"/>
      <c r="P48" s="63" t="n">
        <f aca="false" ca="false" dt2D="false" dtr="false" t="normal">N48-Q48-R48-S48-O48-T48</f>
        <v>2032921.426150003</v>
      </c>
      <c r="Q48" s="63" t="n">
        <v>0</v>
      </c>
      <c r="R48" s="63" t="n">
        <v>128265.87</v>
      </c>
      <c r="S48" s="63" t="n">
        <v>62321.29</v>
      </c>
      <c r="T48" s="68" t="n">
        <v>0</v>
      </c>
      <c r="U48" s="63" t="n">
        <f aca="false" ca="false" dt2D="false" dtr="false" t="normal">$N48/($K48+$L48)</f>
        <v>4752.1021289805585</v>
      </c>
      <c r="V48" s="63" t="n">
        <f aca="false" ca="false" dt2D="false" dtr="false" t="normal">$N48/($K48+$L48)</f>
        <v>4752.1021289805585</v>
      </c>
      <c r="W48" s="66" t="n">
        <v>2019</v>
      </c>
      <c r="X48" s="1" t="n">
        <v>2019</v>
      </c>
      <c r="AA48" s="65" t="n">
        <f aca="false" ca="false" dt2D="false" dtr="false" t="normal">SUM(AB48:AP48)</f>
        <v>2223508.586150003</v>
      </c>
      <c r="AB48" s="68" t="n">
        <v>535323.706150003</v>
      </c>
      <c r="AC48" s="68" t="n"/>
      <c r="AD48" s="68" t="n"/>
      <c r="AE48" s="68" t="n"/>
      <c r="AF48" s="68" t="n"/>
      <c r="AG48" s="68" t="n"/>
      <c r="AH48" s="68" t="n"/>
      <c r="AI48" s="68" t="n"/>
      <c r="AJ48" s="68" t="n"/>
      <c r="AK48" s="68" t="n"/>
      <c r="AL48" s="72" t="n">
        <v>1688184.88</v>
      </c>
      <c r="AM48" s="68" t="n"/>
      <c r="AN48" s="68" t="n"/>
      <c r="AO48" s="68" t="n"/>
      <c r="AP48" s="79" t="n">
        <v>0</v>
      </c>
      <c r="AQ48" s="55" t="n"/>
    </row>
    <row customHeight="true" ht="15" outlineLevel="0" r="49">
      <c r="A49" s="80" t="n">
        <f aca="false" ca="false" dt2D="false" dtr="false" t="normal">A48+1</f>
        <v>34</v>
      </c>
      <c r="B49" s="70" t="n">
        <f aca="false" ca="false" dt2D="false" dtr="false" t="normal">B48+1</f>
        <v>30</v>
      </c>
      <c r="C49" s="70" t="s">
        <v>97</v>
      </c>
      <c r="D49" s="70" t="s">
        <v>98</v>
      </c>
      <c r="E49" s="62" t="n">
        <v>1996</v>
      </c>
      <c r="F49" s="62" t="n">
        <v>1996</v>
      </c>
      <c r="G49" s="62" t="s">
        <v>92</v>
      </c>
      <c r="H49" s="62" t="n">
        <v>2</v>
      </c>
      <c r="I49" s="62" t="n">
        <v>2</v>
      </c>
      <c r="J49" s="68" t="n">
        <v>910.68</v>
      </c>
      <c r="K49" s="68" t="n">
        <v>834.52</v>
      </c>
      <c r="L49" s="68" t="n">
        <v>0</v>
      </c>
      <c r="M49" s="71" t="n">
        <v>36</v>
      </c>
      <c r="N49" s="81" t="n">
        <f aca="false" ca="false" dt2D="false" dtr="false" t="normal">AA49</f>
        <v>1351350.5299999998</v>
      </c>
      <c r="O49" s="68" t="n"/>
      <c r="P49" s="68" t="n">
        <f aca="false" ca="false" dt2D="false" dtr="false" t="normal">N49-Q49-R49-S49-O49-T49</f>
        <v>1071689.4299999997</v>
      </c>
      <c r="Q49" s="68" t="n">
        <v>133274.32</v>
      </c>
      <c r="R49" s="68" t="n">
        <v>146386.78</v>
      </c>
      <c r="S49" s="68" t="n">
        <v>0</v>
      </c>
      <c r="T49" s="68" t="n">
        <v>0</v>
      </c>
      <c r="U49" s="68" t="n">
        <f aca="false" ca="false" dt2D="false" dtr="false" t="normal">$N49/($K49+$L49)</f>
        <v>1619.3147318218855</v>
      </c>
      <c r="V49" s="68" t="n">
        <f aca="false" ca="false" dt2D="false" dtr="false" t="normal">$N49/($K49+$L49)</f>
        <v>1619.3147318218855</v>
      </c>
      <c r="W49" s="66" t="n">
        <v>2019</v>
      </c>
      <c r="X49" s="1" t="n">
        <v>2019</v>
      </c>
      <c r="AA49" s="81" t="n">
        <f aca="false" ca="false" dt2D="false" dtr="false" t="normal">SUM(AB49:AP49)</f>
        <v>1351350.5299999998</v>
      </c>
      <c r="AB49" s="68" t="n">
        <v>1128943.08</v>
      </c>
      <c r="AC49" s="68" t="n">
        <v>203800.14</v>
      </c>
      <c r="AD49" s="68" t="n"/>
      <c r="AE49" s="68" t="n"/>
      <c r="AF49" s="68" t="n"/>
      <c r="AG49" s="68" t="n"/>
      <c r="AH49" s="68" t="n"/>
      <c r="AI49" s="68" t="n"/>
      <c r="AJ49" s="68" t="n"/>
      <c r="AK49" s="68" t="n"/>
      <c r="AL49" s="72" t="n"/>
      <c r="AM49" s="68" t="n"/>
      <c r="AN49" s="68" t="n"/>
      <c r="AO49" s="68" t="n"/>
      <c r="AP49" s="79" t="n">
        <v>18607.31</v>
      </c>
      <c r="AQ49" s="55" t="n"/>
    </row>
    <row customHeight="true" ht="15" outlineLevel="0" r="50">
      <c r="A50" s="59" t="n">
        <f aca="false" ca="false" dt2D="false" dtr="false" t="normal">A49+1</f>
        <v>35</v>
      </c>
      <c r="B50" s="60" t="n">
        <f aca="false" ca="false" dt2D="false" dtr="false" t="normal">B49+1</f>
        <v>31</v>
      </c>
      <c r="C50" s="70" t="s">
        <v>99</v>
      </c>
      <c r="D50" s="70" t="s">
        <v>100</v>
      </c>
      <c r="E50" s="62" t="n">
        <v>1987</v>
      </c>
      <c r="F50" s="62" t="n">
        <v>2012</v>
      </c>
      <c r="G50" s="62" t="s">
        <v>70</v>
      </c>
      <c r="H50" s="62" t="n">
        <v>5</v>
      </c>
      <c r="I50" s="62" t="n">
        <v>2</v>
      </c>
      <c r="J50" s="68" t="n">
        <v>1665.4</v>
      </c>
      <c r="K50" s="68" t="n">
        <v>1290.9</v>
      </c>
      <c r="L50" s="68" t="n">
        <v>0</v>
      </c>
      <c r="M50" s="71" t="n">
        <v>31</v>
      </c>
      <c r="N50" s="65" t="n">
        <f aca="false" ca="false" dt2D="false" dtr="false" t="normal">AA50</f>
        <v>7657361.29</v>
      </c>
      <c r="O50" s="68" t="n"/>
      <c r="P50" s="63" t="n">
        <f aca="false" ca="false" dt2D="false" dtr="false" t="normal">N50-Q50-R50-S50-O50-T50</f>
        <v>6080818.61</v>
      </c>
      <c r="Q50" s="63" t="n">
        <v>745585.16</v>
      </c>
      <c r="R50" s="63" t="n">
        <v>484857.39</v>
      </c>
      <c r="S50" s="63" t="n">
        <v>346100.13</v>
      </c>
      <c r="T50" s="68" t="n"/>
      <c r="U50" s="63" t="n">
        <f aca="false" ca="false" dt2D="false" dtr="false" t="normal">$N50/($K50+$L50)</f>
        <v>5931.800519017739</v>
      </c>
      <c r="V50" s="63" t="n">
        <f aca="false" ca="false" dt2D="false" dtr="false" t="normal">$N50/($K50+$L50)</f>
        <v>5931.800519017739</v>
      </c>
      <c r="W50" s="66" t="n">
        <v>2019</v>
      </c>
      <c r="X50" s="1" t="n">
        <v>2019</v>
      </c>
      <c r="AA50" s="65" t="n">
        <f aca="false" ca="false" dt2D="false" dtr="false" t="normal">SUM(AB50:AP50)</f>
        <v>7657361.29</v>
      </c>
      <c r="AB50" s="68" t="n">
        <v>2440343.7</v>
      </c>
      <c r="AC50" s="68" t="n">
        <v>1108525.46</v>
      </c>
      <c r="AD50" s="68" t="n"/>
      <c r="AE50" s="68" t="n"/>
      <c r="AF50" s="68" t="n"/>
      <c r="AG50" s="68" t="n"/>
      <c r="AH50" s="68" t="n"/>
      <c r="AI50" s="68" t="n"/>
      <c r="AJ50" s="68" t="n">
        <v>2446389.96</v>
      </c>
      <c r="AK50" s="68" t="n"/>
      <c r="AL50" s="72" t="n"/>
      <c r="AM50" s="68" t="n">
        <v>1662102.17</v>
      </c>
      <c r="AN50" s="68" t="n"/>
      <c r="AO50" s="68" t="n"/>
      <c r="AP50" s="79" t="n">
        <v>0</v>
      </c>
      <c r="AQ50" s="55" t="n"/>
    </row>
    <row customHeight="true" ht="15" outlineLevel="0" r="51">
      <c r="A51" s="59" t="n">
        <f aca="false" ca="false" dt2D="false" dtr="false" t="normal">A50+1</f>
        <v>36</v>
      </c>
      <c r="B51" s="60" t="n">
        <f aca="false" ca="false" dt2D="false" dtr="false" t="normal">B50+1</f>
        <v>32</v>
      </c>
      <c r="C51" s="70" t="s">
        <v>99</v>
      </c>
      <c r="D51" s="70" t="s">
        <v>101</v>
      </c>
      <c r="E51" s="62" t="n">
        <v>1985</v>
      </c>
      <c r="F51" s="62" t="n">
        <v>2012</v>
      </c>
      <c r="G51" s="62" t="s">
        <v>70</v>
      </c>
      <c r="H51" s="62" t="n">
        <v>5</v>
      </c>
      <c r="I51" s="62" t="n">
        <v>4</v>
      </c>
      <c r="J51" s="68" t="n">
        <v>3410</v>
      </c>
      <c r="K51" s="68" t="n">
        <v>2517.1</v>
      </c>
      <c r="L51" s="68" t="n">
        <v>0</v>
      </c>
      <c r="M51" s="71" t="n">
        <v>80</v>
      </c>
      <c r="N51" s="65" t="n">
        <f aca="false" ca="false" dt2D="false" dtr="false" t="normal">AA51</f>
        <v>12798574.18</v>
      </c>
      <c r="O51" s="68" t="n"/>
      <c r="P51" s="63" t="n">
        <f aca="false" ca="false" dt2D="false" dtr="false" t="normal">N51-Q51-R51-S51-O51-T51</f>
        <v>9768742.367783498</v>
      </c>
      <c r="Q51" s="63" t="n">
        <v>1242179.65</v>
      </c>
      <c r="R51" s="63" t="n">
        <v>996871.51</v>
      </c>
      <c r="S51" s="63" t="n">
        <v>790780.652216502</v>
      </c>
      <c r="T51" s="68" t="n"/>
      <c r="U51" s="63" t="n">
        <f aca="false" ca="false" dt2D="false" dtr="false" t="normal">$N51/($K51+$L51)</f>
        <v>5084.650661475507</v>
      </c>
      <c r="V51" s="63" t="n">
        <f aca="false" ca="false" dt2D="false" dtr="false" t="normal">$N51/($K51+$L51)</f>
        <v>5084.650661475507</v>
      </c>
      <c r="W51" s="66" t="n">
        <v>2019</v>
      </c>
      <c r="X51" s="1" t="n">
        <v>2019</v>
      </c>
      <c r="AA51" s="65" t="n">
        <f aca="false" ca="false" dt2D="false" dtr="false" t="normal">SUM(AB51:AP51)</f>
        <v>12798574.18</v>
      </c>
      <c r="AB51" s="68" t="n">
        <v>4269762.03</v>
      </c>
      <c r="AC51" s="68" t="n">
        <v>1786245.05</v>
      </c>
      <c r="AD51" s="68" t="n">
        <v>1268248.69</v>
      </c>
      <c r="AE51" s="68" t="n">
        <v>598346.28</v>
      </c>
      <c r="AF51" s="68" t="n"/>
      <c r="AG51" s="68" t="n"/>
      <c r="AH51" s="68" t="n"/>
      <c r="AI51" s="68" t="n"/>
      <c r="AJ51" s="68" t="n">
        <v>4875972.13</v>
      </c>
      <c r="AK51" s="68" t="n"/>
      <c r="AL51" s="72" t="n"/>
      <c r="AM51" s="68" t="n"/>
      <c r="AN51" s="68" t="n"/>
      <c r="AO51" s="68" t="n"/>
      <c r="AP51" s="79" t="n">
        <v>0</v>
      </c>
      <c r="AQ51" s="55" t="n"/>
    </row>
    <row customHeight="true" ht="15" outlineLevel="0" r="52">
      <c r="A52" s="59" t="n">
        <f aca="false" ca="false" dt2D="false" dtr="false" t="normal">A51+1</f>
        <v>37</v>
      </c>
      <c r="B52" s="60" t="n">
        <f aca="false" ca="false" dt2D="false" dtr="false" t="normal">B51+1</f>
        <v>33</v>
      </c>
      <c r="C52" s="70" t="s">
        <v>102</v>
      </c>
      <c r="D52" s="70" t="s">
        <v>103</v>
      </c>
      <c r="E52" s="62" t="n">
        <v>1986</v>
      </c>
      <c r="F52" s="62" t="n">
        <v>1960</v>
      </c>
      <c r="G52" s="62" t="s">
        <v>70</v>
      </c>
      <c r="H52" s="62" t="n">
        <v>2</v>
      </c>
      <c r="I52" s="62" t="n">
        <v>2</v>
      </c>
      <c r="J52" s="68" t="n">
        <v>898.8</v>
      </c>
      <c r="K52" s="68" t="n">
        <v>806.6</v>
      </c>
      <c r="L52" s="68" t="n">
        <v>0</v>
      </c>
      <c r="M52" s="71" t="n">
        <v>47</v>
      </c>
      <c r="N52" s="65" t="n">
        <f aca="false" ca="false" dt2D="false" dtr="false" t="normal">AA52</f>
        <v>1250808.5999999999</v>
      </c>
      <c r="O52" s="68" t="n"/>
      <c r="P52" s="63" t="n">
        <f aca="false" ca="false" dt2D="false" dtr="false" t="normal">N52-Q52-R52-S52-O52-T52</f>
        <v>311886.3283249298</v>
      </c>
      <c r="Q52" s="63" t="n">
        <v>125080.81</v>
      </c>
      <c r="R52" s="63" t="n">
        <v>169653.5184</v>
      </c>
      <c r="S52" s="63" t="n">
        <v>644187.94327507</v>
      </c>
      <c r="T52" s="68" t="n">
        <v>0</v>
      </c>
      <c r="U52" s="63" t="n">
        <f aca="false" ca="false" dt2D="false" dtr="false" t="normal">$N52/($K52+$L52)</f>
        <v>1550.7173320109098</v>
      </c>
      <c r="V52" s="63" t="n">
        <f aca="false" ca="false" dt2D="false" dtr="false" t="normal">$N52/($K52+$L52)</f>
        <v>1550.7173320109098</v>
      </c>
      <c r="W52" s="66" t="n">
        <v>2019</v>
      </c>
      <c r="X52" s="1" t="n">
        <v>2019</v>
      </c>
      <c r="AA52" s="65" t="n">
        <f aca="false" ca="false" dt2D="false" dtr="false" t="normal">SUM(AB52:AP52)</f>
        <v>1250808.5999999999</v>
      </c>
      <c r="AB52" s="68" t="n"/>
      <c r="AC52" s="68" t="n"/>
      <c r="AD52" s="68" t="n"/>
      <c r="AE52" s="68" t="n"/>
      <c r="AF52" s="68" t="n"/>
      <c r="AG52" s="68" t="n"/>
      <c r="AH52" s="68" t="n"/>
      <c r="AI52" s="68" t="n"/>
      <c r="AJ52" s="68" t="n"/>
      <c r="AK52" s="68" t="n"/>
      <c r="AL52" s="72" t="n">
        <v>1073468.17</v>
      </c>
      <c r="AM52" s="68" t="n">
        <v>177340.43</v>
      </c>
      <c r="AN52" s="68" t="n"/>
      <c r="AO52" s="68" t="n"/>
      <c r="AP52" s="79" t="n">
        <v>0</v>
      </c>
      <c r="AQ52" s="55" t="n"/>
    </row>
    <row customHeight="true" ht="15" outlineLevel="0" r="53">
      <c r="A53" s="80" t="n">
        <f aca="false" ca="false" dt2D="false" dtr="false" t="normal">A52+1</f>
        <v>38</v>
      </c>
      <c r="B53" s="70" t="n">
        <f aca="false" ca="false" dt2D="false" dtr="false" t="normal">B52+1</f>
        <v>34</v>
      </c>
      <c r="C53" s="70" t="s">
        <v>104</v>
      </c>
      <c r="D53" s="70" t="s">
        <v>105</v>
      </c>
      <c r="E53" s="62" t="n">
        <v>1989</v>
      </c>
      <c r="F53" s="62" t="n">
        <v>1989</v>
      </c>
      <c r="G53" s="62" t="s">
        <v>92</v>
      </c>
      <c r="H53" s="62" t="n">
        <v>2</v>
      </c>
      <c r="I53" s="62" t="n">
        <v>1</v>
      </c>
      <c r="J53" s="68" t="n">
        <v>636.4</v>
      </c>
      <c r="K53" s="68" t="n">
        <v>636.4</v>
      </c>
      <c r="L53" s="68" t="n">
        <v>0</v>
      </c>
      <c r="M53" s="71" t="n">
        <v>32</v>
      </c>
      <c r="N53" s="81" t="n">
        <f aca="false" ca="false" dt2D="false" dtr="false" t="normal">AA53</f>
        <v>626721.99</v>
      </c>
      <c r="O53" s="68" t="n"/>
      <c r="P53" s="68" t="n">
        <f aca="false" ca="false" dt2D="false" dtr="false" t="normal">N53-Q53-R53-S53-O53-T53</f>
        <v>433543.569</v>
      </c>
      <c r="Q53" s="68" t="n">
        <v>62672.201</v>
      </c>
      <c r="R53" s="68" t="n">
        <v>130506.22</v>
      </c>
      <c r="S53" s="68" t="n">
        <v>0</v>
      </c>
      <c r="T53" s="68" t="n">
        <v>0</v>
      </c>
      <c r="U53" s="68" t="n">
        <f aca="false" ca="false" dt2D="false" dtr="false" t="normal">$N53/($K53+$L53)</f>
        <v>984.7925675675676</v>
      </c>
      <c r="V53" s="68" t="n">
        <f aca="false" ca="false" dt2D="false" dtr="false" t="normal">$N53/($K53+$L53)</f>
        <v>984.7925675675676</v>
      </c>
      <c r="W53" s="66" t="n">
        <v>2019</v>
      </c>
      <c r="X53" s="1" t="n">
        <v>2019</v>
      </c>
      <c r="AA53" s="81" t="n">
        <f aca="false" ca="false" dt2D="false" dtr="false" t="normal">SUM(AB53:AP53)</f>
        <v>626721.99</v>
      </c>
      <c r="AB53" s="68" t="n">
        <v>329427.11</v>
      </c>
      <c r="AC53" s="68" t="n"/>
      <c r="AD53" s="68" t="n">
        <v>102446.95</v>
      </c>
      <c r="AE53" s="68" t="n">
        <v>194847.93</v>
      </c>
      <c r="AF53" s="68" t="n"/>
      <c r="AG53" s="68" t="n"/>
      <c r="AH53" s="68" t="n"/>
      <c r="AI53" s="68" t="n"/>
      <c r="AJ53" s="68" t="n"/>
      <c r="AK53" s="68" t="n"/>
      <c r="AL53" s="72" t="n"/>
      <c r="AM53" s="68" t="n"/>
      <c r="AN53" s="68" t="n"/>
      <c r="AO53" s="68" t="n"/>
      <c r="AP53" s="79" t="n"/>
      <c r="AQ53" s="55" t="n"/>
    </row>
    <row customHeight="true" ht="15" outlineLevel="0" r="54">
      <c r="A54" s="59" t="n">
        <f aca="false" ca="false" dt2D="false" dtr="false" t="normal">A53+1</f>
        <v>39</v>
      </c>
      <c r="B54" s="60" t="n">
        <f aca="false" ca="false" dt2D="false" dtr="false" t="normal">B53+1</f>
        <v>35</v>
      </c>
      <c r="C54" s="70" t="s">
        <v>106</v>
      </c>
      <c r="D54" s="70" t="s">
        <v>107</v>
      </c>
      <c r="E54" s="62" t="n">
        <v>1973</v>
      </c>
      <c r="F54" s="62" t="n">
        <v>1973</v>
      </c>
      <c r="G54" s="62" t="s">
        <v>70</v>
      </c>
      <c r="H54" s="62" t="n">
        <v>4</v>
      </c>
      <c r="I54" s="62" t="n">
        <v>3</v>
      </c>
      <c r="J54" s="68" t="n">
        <v>1399</v>
      </c>
      <c r="K54" s="68" t="n">
        <v>1081.3</v>
      </c>
      <c r="L54" s="68" t="n">
        <v>317.7</v>
      </c>
      <c r="M54" s="71" t="n">
        <v>41</v>
      </c>
      <c r="N54" s="65" t="n">
        <f aca="false" ca="false" dt2D="false" dtr="false" t="normal">AA54</f>
        <v>275572.86</v>
      </c>
      <c r="O54" s="68" t="n"/>
      <c r="P54" s="63" t="n">
        <f aca="false" ca="false" dt2D="false" dtr="false" t="normal">N54-Q54-R54-S54-O54-T54</f>
        <v>93525.20000000001</v>
      </c>
      <c r="Q54" s="63" t="n"/>
      <c r="R54" s="63" t="n">
        <v>182047.66</v>
      </c>
      <c r="S54" s="63" t="n"/>
      <c r="T54" s="68" t="n">
        <v>0</v>
      </c>
      <c r="U54" s="63" t="n">
        <f aca="false" ca="false" dt2D="false" dtr="false" t="normal">$N54/($K54+$L54)</f>
        <v>196.9784560400286</v>
      </c>
      <c r="V54" s="63" t="n">
        <f aca="false" ca="false" dt2D="false" dtr="false" t="normal">$N54/($K54+$L54)</f>
        <v>196.9784560400286</v>
      </c>
      <c r="W54" s="66" t="n">
        <v>2019</v>
      </c>
      <c r="X54" s="1" t="n">
        <v>2019</v>
      </c>
      <c r="AA54" s="65" t="n">
        <f aca="false" ca="false" dt2D="false" dtr="false" t="normal">SUM(AB54:AP54)</f>
        <v>275572.86</v>
      </c>
      <c r="AB54" s="68" t="n"/>
      <c r="AC54" s="68" t="n"/>
      <c r="AD54" s="68" t="n"/>
      <c r="AE54" s="68" t="n">
        <v>271986.88</v>
      </c>
      <c r="AF54" s="68" t="n"/>
      <c r="AG54" s="68" t="n"/>
      <c r="AH54" s="68" t="n"/>
      <c r="AI54" s="68" t="n"/>
      <c r="AJ54" s="68" t="n"/>
      <c r="AK54" s="68" t="n"/>
      <c r="AL54" s="72" t="n"/>
      <c r="AM54" s="68" t="n"/>
      <c r="AN54" s="68" t="n"/>
      <c r="AO54" s="68" t="n"/>
      <c r="AP54" s="79" t="n">
        <v>3585.98</v>
      </c>
      <c r="AQ54" s="55" t="n"/>
    </row>
    <row customHeight="true" ht="15" outlineLevel="0" r="55">
      <c r="A55" s="59" t="n">
        <f aca="false" ca="false" dt2D="false" dtr="false" t="normal">A54+1</f>
        <v>40</v>
      </c>
      <c r="B55" s="60" t="n">
        <f aca="false" ca="false" dt2D="false" dtr="false" t="normal">B54+1</f>
        <v>36</v>
      </c>
      <c r="C55" s="70" t="s">
        <v>108</v>
      </c>
      <c r="D55" s="70" t="s">
        <v>109</v>
      </c>
      <c r="E55" s="62" t="n">
        <v>1974</v>
      </c>
      <c r="F55" s="62" t="n">
        <v>2013</v>
      </c>
      <c r="G55" s="62" t="s">
        <v>92</v>
      </c>
      <c r="H55" s="62" t="n">
        <v>2</v>
      </c>
      <c r="I55" s="62" t="n">
        <v>2</v>
      </c>
      <c r="J55" s="68" t="n">
        <v>913.4</v>
      </c>
      <c r="K55" s="68" t="n">
        <v>422.3</v>
      </c>
      <c r="L55" s="68" t="n">
        <v>284.9</v>
      </c>
      <c r="M55" s="71" t="n">
        <v>32</v>
      </c>
      <c r="N55" s="65" t="n">
        <f aca="false" ca="false" dt2D="false" dtr="false" t="normal">AA55</f>
        <v>854253.5392</v>
      </c>
      <c r="O55" s="68" t="n"/>
      <c r="P55" s="63" t="n">
        <f aca="false" ca="false" dt2D="false" dtr="false" t="normal">N55-Q55-R55-S55-O55-T55</f>
        <v>77723.60419999994</v>
      </c>
      <c r="Q55" s="63" t="n">
        <v>84222.975</v>
      </c>
      <c r="R55" s="63" t="n">
        <v>114413.29</v>
      </c>
      <c r="S55" s="63" t="n">
        <v>577893.67</v>
      </c>
      <c r="T55" s="68" t="n">
        <v>0</v>
      </c>
      <c r="U55" s="63" t="n">
        <f aca="false" ca="false" dt2D="false" dtr="false" t="normal">$N55/($K55+$L55)</f>
        <v>1207.9376968325791</v>
      </c>
      <c r="V55" s="63" t="n">
        <f aca="false" ca="false" dt2D="false" dtr="false" t="normal">$N55/($K55+$L55)</f>
        <v>1207.9376968325791</v>
      </c>
      <c r="W55" s="66" t="n">
        <v>2019</v>
      </c>
      <c r="X55" s="1" t="n">
        <v>2019</v>
      </c>
      <c r="AA55" s="65" t="n">
        <f aca="false" ca="false" dt2D="false" dtr="false" t="normal">SUM(AB55:AP55)</f>
        <v>854253.5392</v>
      </c>
      <c r="AB55" s="68" t="n">
        <v>842229.7492</v>
      </c>
      <c r="AC55" s="68" t="n"/>
      <c r="AD55" s="68" t="n"/>
      <c r="AE55" s="68" t="n"/>
      <c r="AF55" s="68" t="n"/>
      <c r="AG55" s="68" t="n"/>
      <c r="AH55" s="68" t="n"/>
      <c r="AI55" s="68" t="n"/>
      <c r="AJ55" s="68" t="n"/>
      <c r="AK55" s="68" t="n"/>
      <c r="AL55" s="72" t="n"/>
      <c r="AM55" s="68" t="n"/>
      <c r="AN55" s="68" t="n"/>
      <c r="AO55" s="68" t="n"/>
      <c r="AP55" s="79" t="n">
        <v>12023.79</v>
      </c>
      <c r="AQ55" s="55" t="n"/>
    </row>
    <row customHeight="true" ht="15" outlineLevel="0" r="56">
      <c r="A56" s="59" t="n">
        <f aca="false" ca="false" dt2D="false" dtr="false" t="normal">A55+1</f>
        <v>41</v>
      </c>
      <c r="B56" s="60" t="n">
        <f aca="false" ca="false" dt2D="false" dtr="false" t="normal">B55+1</f>
        <v>37</v>
      </c>
      <c r="C56" s="70" t="s">
        <v>58</v>
      </c>
      <c r="D56" s="70" t="s">
        <v>110</v>
      </c>
      <c r="E56" s="62" t="n">
        <v>1967</v>
      </c>
      <c r="F56" s="62" t="n">
        <v>2012</v>
      </c>
      <c r="G56" s="62" t="s">
        <v>60</v>
      </c>
      <c r="H56" s="62" t="n">
        <v>4</v>
      </c>
      <c r="I56" s="62" t="n">
        <v>6</v>
      </c>
      <c r="J56" s="68" t="n">
        <v>3753.6</v>
      </c>
      <c r="K56" s="68" t="n">
        <v>2991.6</v>
      </c>
      <c r="L56" s="68" t="n">
        <v>615.5</v>
      </c>
      <c r="M56" s="71" t="n">
        <v>155</v>
      </c>
      <c r="N56" s="65" t="n">
        <f aca="false" ca="false" dt2D="false" dtr="false" t="normal">AA56</f>
        <v>3123607.41</v>
      </c>
      <c r="O56" s="68" t="n"/>
      <c r="P56" s="63" t="n">
        <f aca="false" ca="false" dt2D="false" dtr="false" t="normal">N56-Q56-R56-S56-O56-T56</f>
        <v>1428288.5972000002</v>
      </c>
      <c r="Q56" s="63" t="n"/>
      <c r="R56" s="63" t="n">
        <v>1002563.2728</v>
      </c>
      <c r="S56" s="63" t="n">
        <v>692755.54</v>
      </c>
      <c r="T56" s="68" t="n">
        <v>0</v>
      </c>
      <c r="U56" s="63" t="n">
        <f aca="false" ca="false" dt2D="false" dtr="false" t="normal">$N56/($K56+$L56)</f>
        <v>865.9608577527655</v>
      </c>
      <c r="V56" s="63" t="n">
        <f aca="false" ca="false" dt2D="false" dtr="false" t="normal">$N56/($K56+$L56)</f>
        <v>865.9608577527655</v>
      </c>
      <c r="W56" s="66" t="n">
        <v>2019</v>
      </c>
      <c r="X56" s="1" t="n">
        <v>2019</v>
      </c>
      <c r="AA56" s="65" t="n">
        <f aca="false" ca="false" dt2D="false" dtr="false" t="normal">SUM(AB56:AP56)</f>
        <v>3123607.41</v>
      </c>
      <c r="AB56" s="68" t="n"/>
      <c r="AC56" s="68" t="n"/>
      <c r="AD56" s="68" t="n"/>
      <c r="AE56" s="68" t="n"/>
      <c r="AF56" s="68" t="n"/>
      <c r="AG56" s="68" t="n"/>
      <c r="AH56" s="68" t="n"/>
      <c r="AI56" s="68" t="n"/>
      <c r="AJ56" s="68" t="n"/>
      <c r="AK56" s="68" t="n"/>
      <c r="AL56" s="72" t="n">
        <v>3123607.41</v>
      </c>
      <c r="AM56" s="68" t="n"/>
      <c r="AN56" s="68" t="n"/>
      <c r="AO56" s="68" t="n"/>
      <c r="AP56" s="79" t="n">
        <v>0</v>
      </c>
      <c r="AQ56" s="55" t="n"/>
    </row>
    <row customHeight="true" ht="15" outlineLevel="0" r="57">
      <c r="A57" s="59" t="n">
        <f aca="false" ca="false" dt2D="false" dtr="false" t="normal">A56+1</f>
        <v>42</v>
      </c>
      <c r="B57" s="60" t="n">
        <f aca="false" ca="false" dt2D="false" dtr="false" t="normal">B56+1</f>
        <v>38</v>
      </c>
      <c r="C57" s="70" t="s">
        <v>58</v>
      </c>
      <c r="D57" s="70" t="s">
        <v>111</v>
      </c>
      <c r="E57" s="62" t="n">
        <v>1989</v>
      </c>
      <c r="F57" s="62" t="n">
        <v>2015</v>
      </c>
      <c r="G57" s="62" t="s">
        <v>70</v>
      </c>
      <c r="H57" s="62" t="n">
        <v>9</v>
      </c>
      <c r="I57" s="62" t="n">
        <v>1</v>
      </c>
      <c r="J57" s="68" t="n">
        <v>2266.1</v>
      </c>
      <c r="K57" s="68" t="n">
        <v>2002.3</v>
      </c>
      <c r="L57" s="68" t="n">
        <v>0</v>
      </c>
      <c r="M57" s="71" t="n">
        <v>90</v>
      </c>
      <c r="N57" s="65" t="n">
        <f aca="false" ca="false" dt2D="false" dtr="false" t="normal">AA57</f>
        <v>740991.17</v>
      </c>
      <c r="O57" s="68" t="n"/>
      <c r="P57" s="63" t="n">
        <v>0</v>
      </c>
      <c r="Q57" s="63" t="n"/>
      <c r="R57" s="63" t="n">
        <v>160461.76</v>
      </c>
      <c r="S57" s="63" t="n">
        <f aca="false" ca="false" dt2D="false" dtr="false" t="normal">N57-O57-Q57-R57-T57</f>
        <v>580529.41</v>
      </c>
      <c r="T57" s="68" t="n">
        <v>0</v>
      </c>
      <c r="U57" s="63" t="n">
        <f aca="false" ca="false" dt2D="false" dtr="false" t="normal">$N57/($K57+$L57)</f>
        <v>370.070004494831</v>
      </c>
      <c r="V57" s="63" t="n">
        <f aca="false" ca="false" dt2D="false" dtr="false" t="normal">$N57/($K57+$L57)</f>
        <v>370.070004494831</v>
      </c>
      <c r="W57" s="66" t="n">
        <v>2019</v>
      </c>
      <c r="X57" s="1" t="n">
        <v>2019</v>
      </c>
      <c r="AA57" s="65" t="n">
        <f aca="false" ca="false" dt2D="false" dtr="false" t="normal">SUM(AB57:AP57)</f>
        <v>740991.17</v>
      </c>
      <c r="AB57" s="68" t="n"/>
      <c r="AC57" s="68" t="n"/>
      <c r="AD57" s="68" t="n"/>
      <c r="AE57" s="68" t="n"/>
      <c r="AF57" s="68" t="n"/>
      <c r="AG57" s="68" t="n"/>
      <c r="AH57" s="68" t="n"/>
      <c r="AI57" s="68" t="n"/>
      <c r="AJ57" s="68" t="n">
        <v>740991.17</v>
      </c>
      <c r="AK57" s="68" t="n"/>
      <c r="AL57" s="72" t="n"/>
      <c r="AM57" s="68" t="n"/>
      <c r="AN57" s="68" t="n"/>
      <c r="AO57" s="68" t="n"/>
      <c r="AP57" s="79" t="n">
        <v>0</v>
      </c>
      <c r="AQ57" s="55" t="n"/>
    </row>
    <row customHeight="true" ht="15" outlineLevel="0" r="58">
      <c r="A58" s="59" t="n">
        <f aca="false" ca="false" dt2D="false" dtr="false" t="normal">A57+1</f>
        <v>43</v>
      </c>
      <c r="B58" s="60" t="n">
        <f aca="false" ca="false" dt2D="false" dtr="false" t="normal">B57+1</f>
        <v>39</v>
      </c>
      <c r="C58" s="70" t="s">
        <v>58</v>
      </c>
      <c r="D58" s="70" t="s">
        <v>112</v>
      </c>
      <c r="E58" s="62" t="n">
        <v>1988</v>
      </c>
      <c r="F58" s="62" t="n">
        <v>2015</v>
      </c>
      <c r="G58" s="62" t="s">
        <v>70</v>
      </c>
      <c r="H58" s="62" t="n">
        <v>9</v>
      </c>
      <c r="I58" s="62" t="n">
        <v>1</v>
      </c>
      <c r="J58" s="68" t="n">
        <v>2265.4</v>
      </c>
      <c r="K58" s="68" t="n">
        <v>1951.5</v>
      </c>
      <c r="L58" s="68" t="n">
        <v>53.4</v>
      </c>
      <c r="M58" s="71" t="n">
        <v>74</v>
      </c>
      <c r="N58" s="65" t="n">
        <f aca="false" ca="false" dt2D="false" dtr="false" t="normal">AA58</f>
        <v>1083977.12</v>
      </c>
      <c r="O58" s="68" t="n"/>
      <c r="P58" s="63" t="n">
        <v>0</v>
      </c>
      <c r="Q58" s="63" t="n"/>
      <c r="R58" s="63" t="n">
        <v>176660</v>
      </c>
      <c r="S58" s="63" t="n">
        <f aca="false" ca="false" dt2D="false" dtr="false" t="normal">N58-O58-Q58-R58-T58</f>
        <v>907317.1200000001</v>
      </c>
      <c r="T58" s="68" t="n">
        <v>0</v>
      </c>
      <c r="U58" s="63" t="n">
        <f aca="false" ca="false" dt2D="false" dtr="false" t="normal">$N58/($K58+$L58)</f>
        <v>540.6639333632601</v>
      </c>
      <c r="V58" s="63" t="n">
        <f aca="false" ca="false" dt2D="false" dtr="false" t="normal">$N58/($K58+$L58)</f>
        <v>540.6639333632601</v>
      </c>
      <c r="W58" s="66" t="n">
        <v>2019</v>
      </c>
      <c r="X58" s="1" t="n">
        <v>2019</v>
      </c>
      <c r="AA58" s="65" t="n">
        <f aca="false" ca="false" dt2D="false" dtr="false" t="normal">SUM(AB58:AP58)</f>
        <v>1083977.12</v>
      </c>
      <c r="AB58" s="68" t="n">
        <v>1083977.12</v>
      </c>
      <c r="AC58" s="68" t="n"/>
      <c r="AD58" s="68" t="n"/>
      <c r="AE58" s="68" t="n"/>
      <c r="AF58" s="68" t="n"/>
      <c r="AG58" s="68" t="n"/>
      <c r="AH58" s="68" t="n"/>
      <c r="AI58" s="68" t="n"/>
      <c r="AJ58" s="68" t="n"/>
      <c r="AK58" s="68" t="n"/>
      <c r="AL58" s="72" t="n"/>
      <c r="AM58" s="68" t="n"/>
      <c r="AN58" s="68" t="n"/>
      <c r="AO58" s="68" t="n"/>
      <c r="AP58" s="79" t="n">
        <v>0</v>
      </c>
      <c r="AQ58" s="55" t="n"/>
    </row>
    <row customHeight="true" ht="15" outlineLevel="0" r="59">
      <c r="A59" s="59" t="n">
        <f aca="false" ca="false" dt2D="false" dtr="false" t="normal">A58+1</f>
        <v>44</v>
      </c>
      <c r="B59" s="60" t="n">
        <f aca="false" ca="false" dt2D="false" dtr="false" t="normal">B58+1</f>
        <v>40</v>
      </c>
      <c r="C59" s="70" t="s">
        <v>58</v>
      </c>
      <c r="D59" s="70" t="s">
        <v>113</v>
      </c>
      <c r="E59" s="62" t="n">
        <v>1986</v>
      </c>
      <c r="F59" s="62" t="n">
        <v>2015</v>
      </c>
      <c r="G59" s="62" t="s">
        <v>70</v>
      </c>
      <c r="H59" s="62" t="n">
        <v>9</v>
      </c>
      <c r="I59" s="62" t="n">
        <v>1</v>
      </c>
      <c r="J59" s="68" t="n">
        <v>2267.7</v>
      </c>
      <c r="K59" s="68" t="n">
        <v>1885.78</v>
      </c>
      <c r="L59" s="68" t="n">
        <v>114.8</v>
      </c>
      <c r="M59" s="71" t="n">
        <v>71</v>
      </c>
      <c r="N59" s="65" t="n">
        <f aca="false" ca="false" dt2D="false" dtr="false" t="normal">AA59</f>
        <v>1651557.22</v>
      </c>
      <c r="O59" s="68" t="n"/>
      <c r="P59" s="63" t="n">
        <f aca="false" ca="false" dt2D="false" dtr="false" t="normal">N59-Q59-R59-S59-O59-T59</f>
        <v>613744.20936</v>
      </c>
      <c r="Q59" s="63" t="n"/>
      <c r="R59" s="63" t="n">
        <v>798586.52064</v>
      </c>
      <c r="S59" s="63" t="n">
        <v>239226.49</v>
      </c>
      <c r="T59" s="68" t="n">
        <v>0</v>
      </c>
      <c r="U59" s="63" t="n">
        <f aca="false" ca="false" dt2D="false" dtr="false" t="normal">$N59/($K59+$L59)</f>
        <v>825.539203630947</v>
      </c>
      <c r="V59" s="63" t="n">
        <f aca="false" ca="false" dt2D="false" dtr="false" t="normal">$N59/($K59+$L59)</f>
        <v>825.539203630947</v>
      </c>
      <c r="W59" s="66" t="n">
        <v>2019</v>
      </c>
      <c r="X59" s="1" t="n">
        <v>2019</v>
      </c>
      <c r="AA59" s="65" t="n">
        <f aca="false" ca="false" dt2D="false" dtr="false" t="normal">SUM(AB59:AP59)</f>
        <v>1651557.22</v>
      </c>
      <c r="AB59" s="68" t="n">
        <v>1165383.29</v>
      </c>
      <c r="AC59" s="68" t="n">
        <v>486173.93</v>
      </c>
      <c r="AD59" s="68" t="n"/>
      <c r="AE59" s="68" t="n"/>
      <c r="AF59" s="68" t="n"/>
      <c r="AG59" s="68" t="n"/>
      <c r="AH59" s="68" t="n"/>
      <c r="AI59" s="68" t="n"/>
      <c r="AJ59" s="68" t="n"/>
      <c r="AK59" s="68" t="n"/>
      <c r="AL59" s="72" t="n"/>
      <c r="AM59" s="68" t="n"/>
      <c r="AN59" s="68" t="n"/>
      <c r="AO59" s="68" t="n"/>
      <c r="AP59" s="79" t="n">
        <v>0</v>
      </c>
      <c r="AQ59" s="55" t="n"/>
    </row>
    <row customHeight="true" ht="15" outlineLevel="0" r="60">
      <c r="A60" s="59" t="n">
        <f aca="false" ca="false" dt2D="false" dtr="false" t="normal">A59+1</f>
        <v>45</v>
      </c>
      <c r="B60" s="60" t="n">
        <f aca="false" ca="false" dt2D="false" dtr="false" t="normal">B59+1</f>
        <v>41</v>
      </c>
      <c r="C60" s="70" t="s">
        <v>58</v>
      </c>
      <c r="D60" s="70" t="s">
        <v>114</v>
      </c>
      <c r="E60" s="62" t="n">
        <v>1975</v>
      </c>
      <c r="F60" s="62" t="n">
        <v>2013</v>
      </c>
      <c r="G60" s="62" t="s">
        <v>70</v>
      </c>
      <c r="H60" s="62" t="n">
        <v>4</v>
      </c>
      <c r="I60" s="62" t="n">
        <v>3</v>
      </c>
      <c r="J60" s="68" t="n">
        <v>2231.4</v>
      </c>
      <c r="K60" s="68" t="n">
        <v>1996</v>
      </c>
      <c r="L60" s="68" t="n">
        <v>57.4</v>
      </c>
      <c r="M60" s="71" t="n">
        <v>91</v>
      </c>
      <c r="N60" s="65" t="n">
        <f aca="false" ca="false" dt2D="false" dtr="false" t="normal">AA60</f>
        <v>438640.08</v>
      </c>
      <c r="O60" s="68" t="n"/>
      <c r="P60" s="63" t="n">
        <v>0</v>
      </c>
      <c r="Q60" s="63" t="n"/>
      <c r="R60" s="63" t="n">
        <f aca="false" ca="false" dt2D="false" dtr="false" t="normal">N60</f>
        <v>438640.08</v>
      </c>
      <c r="S60" s="63" t="n"/>
      <c r="T60" s="68" t="n">
        <v>0</v>
      </c>
      <c r="U60" s="63" t="n">
        <f aca="false" ca="false" dt2D="false" dtr="false" t="normal">$N60/($K60+$L60)</f>
        <v>213.6164799844161</v>
      </c>
      <c r="V60" s="63" t="n">
        <f aca="false" ca="false" dt2D="false" dtr="false" t="normal">$N60/($K60+$L60)</f>
        <v>213.6164799844161</v>
      </c>
      <c r="W60" s="66" t="n">
        <v>2019</v>
      </c>
      <c r="X60" s="1" t="n">
        <v>2019</v>
      </c>
      <c r="AA60" s="65" t="n">
        <f aca="false" ca="false" dt2D="false" dtr="false" t="normal">SUM(AB60:AP60)</f>
        <v>438640.08</v>
      </c>
      <c r="AB60" s="68" t="n">
        <v>335229.96</v>
      </c>
      <c r="AC60" s="68" t="n"/>
      <c r="AD60" s="68" t="n"/>
      <c r="AE60" s="68" t="n">
        <v>103410.12</v>
      </c>
      <c r="AF60" s="68" t="n"/>
      <c r="AG60" s="68" t="n"/>
      <c r="AH60" s="68" t="n"/>
      <c r="AI60" s="68" t="n"/>
      <c r="AJ60" s="68" t="n"/>
      <c r="AK60" s="68" t="n"/>
      <c r="AL60" s="72" t="n"/>
      <c r="AM60" s="68" t="n"/>
      <c r="AN60" s="68" t="n"/>
      <c r="AO60" s="68" t="n"/>
      <c r="AP60" s="79" t="n">
        <v>0</v>
      </c>
      <c r="AQ60" s="55" t="n"/>
    </row>
    <row customHeight="true" ht="15" outlineLevel="0" r="61">
      <c r="A61" s="59" t="n">
        <f aca="false" ca="false" dt2D="false" dtr="false" t="normal">A60+1</f>
        <v>46</v>
      </c>
      <c r="B61" s="60" t="n">
        <f aca="false" ca="false" dt2D="false" dtr="false" t="normal">B60+1</f>
        <v>42</v>
      </c>
      <c r="C61" s="70" t="s">
        <v>58</v>
      </c>
      <c r="D61" s="70" t="s">
        <v>61</v>
      </c>
      <c r="E61" s="62" t="n">
        <v>1971</v>
      </c>
      <c r="F61" s="62" t="n">
        <v>2017</v>
      </c>
      <c r="G61" s="62" t="s">
        <v>60</v>
      </c>
      <c r="H61" s="62" t="n">
        <v>4</v>
      </c>
      <c r="I61" s="62" t="n">
        <v>3</v>
      </c>
      <c r="J61" s="68" t="n">
        <v>2241.3</v>
      </c>
      <c r="K61" s="68" t="n">
        <v>1968.74</v>
      </c>
      <c r="L61" s="68" t="n">
        <v>64.6</v>
      </c>
      <c r="M61" s="71" t="n">
        <v>95</v>
      </c>
      <c r="N61" s="65" t="n">
        <f aca="false" ca="false" dt2D="false" dtr="false" t="normal">AA61</f>
        <v>1810567.17</v>
      </c>
      <c r="O61" s="68" t="n"/>
      <c r="P61" s="63" t="n">
        <f aca="false" ca="false" dt2D="false" dtr="false" t="normal">N61-Q61-R61-S61-O61-T61</f>
        <v>1237553.77</v>
      </c>
      <c r="Q61" s="68" t="n"/>
      <c r="R61" s="68" t="n">
        <v>573013.4</v>
      </c>
      <c r="S61" s="68" t="n">
        <v>0</v>
      </c>
      <c r="T61" s="68" t="n">
        <v>0</v>
      </c>
      <c r="U61" s="63" t="n">
        <f aca="false" ca="false" dt2D="false" dtr="false" t="normal">$N61/($K61+$L61)</f>
        <v>890.439951016554</v>
      </c>
      <c r="V61" s="63" t="n">
        <f aca="false" ca="false" dt2D="false" dtr="false" t="normal">$N61/($K61+$L61)</f>
        <v>890.439951016554</v>
      </c>
      <c r="W61" s="66" t="n">
        <v>2019</v>
      </c>
      <c r="X61" s="1" t="n">
        <v>2019</v>
      </c>
      <c r="AA61" s="65" t="n">
        <f aca="false" ca="false" dt2D="false" dtr="false" t="normal">SUM(AB61:AP61)</f>
        <v>1810567.17</v>
      </c>
      <c r="AB61" s="68" t="n"/>
      <c r="AC61" s="68" t="n"/>
      <c r="AD61" s="68" t="n"/>
      <c r="AE61" s="68" t="n"/>
      <c r="AF61" s="68" t="n"/>
      <c r="AG61" s="68" t="n"/>
      <c r="AH61" s="68" t="n"/>
      <c r="AI61" s="68" t="n"/>
      <c r="AJ61" s="68" t="n"/>
      <c r="AK61" s="68" t="n"/>
      <c r="AL61" s="72" t="n">
        <v>1810567.17</v>
      </c>
      <c r="AM61" s="68" t="n"/>
      <c r="AN61" s="68" t="n"/>
      <c r="AO61" s="68" t="n"/>
      <c r="AP61" s="79" t="n">
        <v>0</v>
      </c>
      <c r="AQ61" s="55" t="n"/>
    </row>
    <row customHeight="true" ht="15" outlineLevel="0" r="62">
      <c r="A62" s="59" t="n">
        <f aca="false" ca="false" dt2D="false" dtr="false" t="normal">A61+1</f>
        <v>47</v>
      </c>
      <c r="B62" s="60" t="n">
        <f aca="false" ca="false" dt2D="false" dtr="false" t="normal">B61+1</f>
        <v>43</v>
      </c>
      <c r="C62" s="70" t="s">
        <v>58</v>
      </c>
      <c r="D62" s="70" t="s">
        <v>115</v>
      </c>
      <c r="E62" s="62" t="n">
        <v>1974</v>
      </c>
      <c r="F62" s="62" t="n">
        <v>2014</v>
      </c>
      <c r="G62" s="62" t="s">
        <v>70</v>
      </c>
      <c r="H62" s="62" t="n">
        <v>4</v>
      </c>
      <c r="I62" s="62" t="n">
        <v>6</v>
      </c>
      <c r="J62" s="68" t="n">
        <v>4464.7</v>
      </c>
      <c r="K62" s="68" t="n">
        <v>4062.7</v>
      </c>
      <c r="L62" s="68" t="n">
        <v>42</v>
      </c>
      <c r="M62" s="71" t="n">
        <v>161</v>
      </c>
      <c r="N62" s="65" t="n">
        <f aca="false" ca="false" dt2D="false" dtr="false" t="normal">AA62</f>
        <v>4118635.23</v>
      </c>
      <c r="O62" s="68" t="n"/>
      <c r="P62" s="63" t="n">
        <f aca="false" ca="false" dt2D="false" dtr="false" t="normal">N62-Q62-R62-S62-O62-T62</f>
        <v>1669169.97</v>
      </c>
      <c r="Q62" s="63" t="n">
        <v>0</v>
      </c>
      <c r="R62" s="63" t="n">
        <v>1137414.79</v>
      </c>
      <c r="S62" s="63" t="n">
        <v>1312050.47</v>
      </c>
      <c r="T62" s="68" t="n">
        <v>0</v>
      </c>
      <c r="U62" s="63" t="n">
        <f aca="false" ca="false" dt2D="false" dtr="false" t="normal">$N62/($K62+$L62)</f>
        <v>1003.3949448193534</v>
      </c>
      <c r="V62" s="63" t="n">
        <f aca="false" ca="false" dt2D="false" dtr="false" t="normal">$N62/($K62+$L62)</f>
        <v>1003.3949448193534</v>
      </c>
      <c r="W62" s="66" t="n">
        <v>2019</v>
      </c>
      <c r="X62" s="1" t="n">
        <v>2019</v>
      </c>
      <c r="AA62" s="65" t="n">
        <f aca="false" ca="false" dt2D="false" dtr="false" t="normal">SUM(AB62:AP62)</f>
        <v>4118635.23</v>
      </c>
      <c r="AB62" s="68" t="n"/>
      <c r="AC62" s="68" t="n">
        <v>1966954.02</v>
      </c>
      <c r="AD62" s="68" t="n"/>
      <c r="AE62" s="68" t="n">
        <v>2151681.21</v>
      </c>
      <c r="AF62" s="68" t="n"/>
      <c r="AG62" s="68" t="n"/>
      <c r="AH62" s="68" t="n"/>
      <c r="AI62" s="68" t="n"/>
      <c r="AJ62" s="68" t="n"/>
      <c r="AK62" s="68" t="n"/>
      <c r="AL62" s="72" t="n"/>
      <c r="AM62" s="68" t="n"/>
      <c r="AN62" s="68" t="n"/>
      <c r="AO62" s="68" t="n"/>
      <c r="AP62" s="79" t="n">
        <v>0</v>
      </c>
      <c r="AQ62" s="55" t="n"/>
    </row>
    <row customHeight="true" ht="15" outlineLevel="0" r="63">
      <c r="A63" s="59" t="n">
        <f aca="false" ca="false" dt2D="false" dtr="false" t="normal">A62+1</f>
        <v>48</v>
      </c>
      <c r="B63" s="60" t="n">
        <f aca="false" ca="false" dt2D="false" dtr="false" t="normal">B62+1</f>
        <v>44</v>
      </c>
      <c r="C63" s="70" t="s">
        <v>58</v>
      </c>
      <c r="D63" s="70" t="s">
        <v>116</v>
      </c>
      <c r="E63" s="62" t="n">
        <v>1988</v>
      </c>
      <c r="F63" s="62" t="n">
        <v>2015</v>
      </c>
      <c r="G63" s="62" t="s">
        <v>70</v>
      </c>
      <c r="H63" s="62" t="n">
        <v>9</v>
      </c>
      <c r="I63" s="62" t="n">
        <v>1</v>
      </c>
      <c r="J63" s="68" t="n">
        <v>2266</v>
      </c>
      <c r="K63" s="68" t="n">
        <v>2000.3</v>
      </c>
      <c r="L63" s="68" t="n">
        <v>0</v>
      </c>
      <c r="M63" s="71" t="n">
        <v>99</v>
      </c>
      <c r="N63" s="65" t="n">
        <f aca="false" ca="false" dt2D="false" dtr="false" t="normal">AA63</f>
        <v>1105638.07</v>
      </c>
      <c r="O63" s="68" t="n"/>
      <c r="P63" s="63" t="n">
        <v>0</v>
      </c>
      <c r="Q63" s="63" t="n"/>
      <c r="R63" s="63" t="n">
        <v>161785.32</v>
      </c>
      <c r="S63" s="63" t="n">
        <f aca="false" ca="false" dt2D="false" dtr="false" t="normal">N63-O63-Q63-R63-T63</f>
        <v>943852.75</v>
      </c>
      <c r="T63" s="68" t="n">
        <v>0</v>
      </c>
      <c r="U63" s="63" t="n">
        <f aca="false" ca="false" dt2D="false" dtr="false" t="normal">$N63/($K63+$L63)</f>
        <v>552.7361245813129</v>
      </c>
      <c r="V63" s="63" t="n">
        <f aca="false" ca="false" dt2D="false" dtr="false" t="normal">$N63/($K63+$L63)</f>
        <v>552.7361245813129</v>
      </c>
      <c r="W63" s="66" t="n">
        <v>2019</v>
      </c>
      <c r="X63" s="1" t="n">
        <v>2019</v>
      </c>
      <c r="AA63" s="65" t="n">
        <f aca="false" ca="false" dt2D="false" dtr="false" t="normal">SUM(AB63:AP63)</f>
        <v>1105638.07</v>
      </c>
      <c r="AB63" s="68" t="n">
        <v>1105638.07</v>
      </c>
      <c r="AC63" s="68" t="n"/>
      <c r="AD63" s="68" t="n"/>
      <c r="AE63" s="68" t="n"/>
      <c r="AF63" s="68" t="n"/>
      <c r="AG63" s="68" t="n"/>
      <c r="AH63" s="68" t="n"/>
      <c r="AI63" s="68" t="n"/>
      <c r="AJ63" s="68" t="n"/>
      <c r="AK63" s="68" t="n"/>
      <c r="AL63" s="72" t="n"/>
      <c r="AM63" s="68" t="n"/>
      <c r="AN63" s="68" t="n"/>
      <c r="AO63" s="68" t="n"/>
      <c r="AP63" s="79" t="n">
        <v>0</v>
      </c>
      <c r="AQ63" s="55" t="n"/>
    </row>
    <row customHeight="true" ht="15" outlineLevel="0" r="64">
      <c r="A64" s="59" t="n">
        <f aca="false" ca="false" dt2D="false" dtr="false" t="normal">A63+1</f>
        <v>49</v>
      </c>
      <c r="B64" s="60" t="n">
        <f aca="false" ca="false" dt2D="false" dtr="false" t="normal">B63+1</f>
        <v>45</v>
      </c>
      <c r="C64" s="70" t="s">
        <v>58</v>
      </c>
      <c r="D64" s="70" t="s">
        <v>117</v>
      </c>
      <c r="E64" s="62" t="n">
        <v>1977</v>
      </c>
      <c r="F64" s="62" t="n">
        <v>1977</v>
      </c>
      <c r="G64" s="62" t="s">
        <v>70</v>
      </c>
      <c r="H64" s="62" t="n">
        <v>5</v>
      </c>
      <c r="I64" s="62" t="n">
        <v>6</v>
      </c>
      <c r="J64" s="68" t="n">
        <v>5523.8</v>
      </c>
      <c r="K64" s="68" t="n">
        <v>4991</v>
      </c>
      <c r="L64" s="68" t="n">
        <v>80.1</v>
      </c>
      <c r="M64" s="71" t="n">
        <v>210</v>
      </c>
      <c r="N64" s="65" t="n">
        <f aca="false" ca="false" dt2D="false" dtr="false" t="normal">AA64</f>
        <v>709712.14</v>
      </c>
      <c r="O64" s="68" t="n"/>
      <c r="P64" s="63" t="n">
        <f aca="false" ca="false" dt2D="false" dtr="false" t="normal">N64-Q64-R64-S64-O64-T64</f>
        <v>538229.04</v>
      </c>
      <c r="Q64" s="63" t="n"/>
      <c r="R64" s="63" t="n">
        <v>171483.1</v>
      </c>
      <c r="S64" s="63" t="n">
        <v>0</v>
      </c>
      <c r="T64" s="68" t="n">
        <v>0</v>
      </c>
      <c r="U64" s="63" t="n">
        <f aca="false" ca="false" dt2D="false" dtr="false" t="normal">$N64/($K64+$L64)</f>
        <v>139.95230620575416</v>
      </c>
      <c r="V64" s="63" t="n">
        <f aca="false" ca="false" dt2D="false" dtr="false" t="normal">$N64/($K64+$L64)</f>
        <v>139.95230620575416</v>
      </c>
      <c r="W64" s="66" t="n">
        <v>2019</v>
      </c>
      <c r="X64" s="1" t="n">
        <v>2019</v>
      </c>
      <c r="AA64" s="65" t="n">
        <f aca="false" ca="false" dt2D="false" dtr="false" t="normal">SUM(AB64:AP64)</f>
        <v>709712.14</v>
      </c>
      <c r="AB64" s="68" t="n"/>
      <c r="AC64" s="68" t="n"/>
      <c r="AD64" s="68" t="n"/>
      <c r="AE64" s="68" t="n"/>
      <c r="AF64" s="68" t="n"/>
      <c r="AG64" s="68" t="n"/>
      <c r="AH64" s="68" t="n"/>
      <c r="AI64" s="68" t="n"/>
      <c r="AJ64" s="68" t="n"/>
      <c r="AK64" s="68" t="n"/>
      <c r="AL64" s="72" t="n"/>
      <c r="AM64" s="68" t="n">
        <v>709712.14</v>
      </c>
      <c r="AN64" s="68" t="n"/>
      <c r="AO64" s="68" t="n"/>
      <c r="AP64" s="79" t="n">
        <v>0</v>
      </c>
      <c r="AQ64" s="55" t="n"/>
    </row>
    <row customHeight="true" ht="15" outlineLevel="0" r="65">
      <c r="A65" s="59" t="n">
        <f aca="false" ca="false" dt2D="false" dtr="false" t="normal">A64+1</f>
        <v>50</v>
      </c>
      <c r="B65" s="60" t="n">
        <f aca="false" ca="false" dt2D="false" dtr="false" t="normal">B64+1</f>
        <v>46</v>
      </c>
      <c r="C65" s="70" t="s">
        <v>58</v>
      </c>
      <c r="D65" s="70" t="s">
        <v>118</v>
      </c>
      <c r="E65" s="62" t="n">
        <v>1982</v>
      </c>
      <c r="F65" s="62" t="n">
        <v>2008</v>
      </c>
      <c r="G65" s="62" t="s">
        <v>70</v>
      </c>
      <c r="H65" s="62" t="n">
        <v>9</v>
      </c>
      <c r="I65" s="62" t="n">
        <v>1</v>
      </c>
      <c r="J65" s="68" t="n">
        <v>3174.5</v>
      </c>
      <c r="K65" s="68" t="n">
        <v>2191.14</v>
      </c>
      <c r="L65" s="68" t="n">
        <v>319</v>
      </c>
      <c r="M65" s="71" t="n">
        <v>124</v>
      </c>
      <c r="N65" s="65" t="n">
        <f aca="false" ca="false" dt2D="false" dtr="false" t="normal">AA65</f>
        <v>284316.68</v>
      </c>
      <c r="O65" s="68" t="n"/>
      <c r="P65" s="63" t="n">
        <v>0</v>
      </c>
      <c r="Q65" s="63" t="n"/>
      <c r="R65" s="63" t="n">
        <v>136358.832102857</v>
      </c>
      <c r="S65" s="63" t="n">
        <f aca="false" ca="false" dt2D="false" dtr="false" t="normal">N65-O65-Q65-R65-T65</f>
        <v>147957.84789714284</v>
      </c>
      <c r="T65" s="68" t="n">
        <v>0</v>
      </c>
      <c r="U65" s="63" t="n">
        <f aca="false" ca="false" dt2D="false" dtr="false" t="normal">$N65/($K65+$L65)</f>
        <v>113.2672599934665</v>
      </c>
      <c r="V65" s="63" t="n">
        <f aca="false" ca="false" dt2D="false" dtr="false" t="normal">$N65/($K65+$L65)</f>
        <v>113.2672599934665</v>
      </c>
      <c r="W65" s="66" t="n">
        <v>2019</v>
      </c>
      <c r="X65" s="1" t="n">
        <v>2019</v>
      </c>
      <c r="AA65" s="65" t="n">
        <f aca="false" ca="false" dt2D="false" dtr="false" t="normal">SUM(AB65:AP65)</f>
        <v>284316.68</v>
      </c>
      <c r="AB65" s="68" t="n">
        <v>284316.68</v>
      </c>
      <c r="AC65" s="68" t="n"/>
      <c r="AD65" s="68" t="n"/>
      <c r="AE65" s="68" t="n"/>
      <c r="AF65" s="68" t="n"/>
      <c r="AG65" s="68" t="n"/>
      <c r="AH65" s="68" t="n"/>
      <c r="AI65" s="68" t="n"/>
      <c r="AJ65" s="68" t="n"/>
      <c r="AK65" s="68" t="n"/>
      <c r="AL65" s="72" t="n"/>
      <c r="AM65" s="68" t="n"/>
      <c r="AN65" s="68" t="n"/>
      <c r="AO65" s="68" t="n"/>
      <c r="AP65" s="79" t="n">
        <v>0</v>
      </c>
      <c r="AQ65" s="55" t="n"/>
    </row>
    <row customHeight="true" ht="15" outlineLevel="0" r="66">
      <c r="A66" s="59" t="n">
        <f aca="false" ca="false" dt2D="false" dtr="false" t="normal">A65+1</f>
        <v>51</v>
      </c>
      <c r="B66" s="60" t="n">
        <f aca="false" ca="false" dt2D="false" dtr="false" t="normal">B65+1</f>
        <v>47</v>
      </c>
      <c r="C66" s="70" t="s">
        <v>119</v>
      </c>
      <c r="D66" s="70" t="s">
        <v>120</v>
      </c>
      <c r="E66" s="62" t="n">
        <v>1988</v>
      </c>
      <c r="F66" s="62" t="n">
        <v>1988</v>
      </c>
      <c r="G66" s="62" t="s">
        <v>60</v>
      </c>
      <c r="H66" s="62" t="n">
        <v>5</v>
      </c>
      <c r="I66" s="62" t="n">
        <v>3</v>
      </c>
      <c r="J66" s="68" t="n">
        <v>3237.5</v>
      </c>
      <c r="K66" s="68" t="n">
        <v>2890.4</v>
      </c>
      <c r="L66" s="68" t="n">
        <v>0</v>
      </c>
      <c r="M66" s="71" t="n">
        <v>123</v>
      </c>
      <c r="N66" s="65" t="n">
        <f aca="false" ca="false" dt2D="false" dtr="false" t="normal">AA66</f>
        <v>1226731.7</v>
      </c>
      <c r="O66" s="68" t="n"/>
      <c r="P66" s="63" t="n">
        <v>0</v>
      </c>
      <c r="Q66" s="63" t="n"/>
      <c r="R66" s="63" t="n">
        <v>812375.82</v>
      </c>
      <c r="S66" s="63" t="n">
        <f aca="false" ca="false" dt2D="false" dtr="false" t="normal">N66-O66-Q66-R66-T66</f>
        <v>309016.37</v>
      </c>
      <c r="T66" s="68" t="n">
        <v>105339.51</v>
      </c>
      <c r="U66" s="63" t="n">
        <f aca="false" ca="false" dt2D="false" dtr="false" t="normal">$N66/($K66+$L66)</f>
        <v>424.41589399391086</v>
      </c>
      <c r="V66" s="63" t="n">
        <f aca="false" ca="false" dt2D="false" dtr="false" t="normal">$N66/($K66+$L66)</f>
        <v>424.41589399391086</v>
      </c>
      <c r="W66" s="66" t="n">
        <v>2019</v>
      </c>
      <c r="X66" s="1" t="n">
        <v>2019</v>
      </c>
      <c r="AA66" s="65" t="n">
        <f aca="false" ca="false" dt2D="false" dtr="false" t="normal">SUM(AB66:AP66)</f>
        <v>1226731.7</v>
      </c>
      <c r="AB66" s="68" t="n"/>
      <c r="AC66" s="68" t="n"/>
      <c r="AD66" s="68" t="n">
        <v>1226731.7</v>
      </c>
      <c r="AE66" s="68" t="n"/>
      <c r="AF66" s="68" t="n"/>
      <c r="AG66" s="68" t="n"/>
      <c r="AH66" s="68" t="n"/>
      <c r="AI66" s="68" t="n"/>
      <c r="AJ66" s="68" t="n"/>
      <c r="AK66" s="68" t="n"/>
      <c r="AL66" s="72" t="n"/>
      <c r="AM66" s="68" t="n"/>
      <c r="AN66" s="68" t="n"/>
      <c r="AO66" s="68" t="n"/>
      <c r="AP66" s="79" t="n">
        <v>0</v>
      </c>
      <c r="AQ66" s="55" t="n"/>
    </row>
    <row customHeight="true" ht="15" outlineLevel="0" r="67">
      <c r="A67" s="59" t="n">
        <f aca="false" ca="false" dt2D="false" dtr="false" t="normal">A66+1</f>
        <v>52</v>
      </c>
      <c r="B67" s="60" t="n">
        <f aca="false" ca="false" dt2D="false" dtr="false" t="normal">B66+1</f>
        <v>48</v>
      </c>
      <c r="C67" s="70" t="s">
        <v>121</v>
      </c>
      <c r="D67" s="70" t="s">
        <v>122</v>
      </c>
      <c r="E67" s="62" t="n">
        <v>1970</v>
      </c>
      <c r="F67" s="62" t="n">
        <v>1970</v>
      </c>
      <c r="G67" s="62" t="s">
        <v>70</v>
      </c>
      <c r="H67" s="62" t="n">
        <v>2</v>
      </c>
      <c r="I67" s="62" t="n">
        <v>1</v>
      </c>
      <c r="J67" s="68" t="n">
        <v>396.5</v>
      </c>
      <c r="K67" s="68" t="n">
        <v>369.1</v>
      </c>
      <c r="L67" s="68" t="n">
        <v>0</v>
      </c>
      <c r="M67" s="71" t="n">
        <v>5</v>
      </c>
      <c r="N67" s="65" t="n">
        <f aca="false" ca="false" dt2D="false" dtr="false" t="normal">AA67</f>
        <v>1036969.5499999999</v>
      </c>
      <c r="O67" s="68" t="n"/>
      <c r="P67" s="63" t="n">
        <f aca="false" ca="false" dt2D="false" dtr="false" t="normal">N67-Q67-R67-S67-O67-T67</f>
        <v>554394.3899999999</v>
      </c>
      <c r="Q67" s="63" t="n">
        <v>0</v>
      </c>
      <c r="R67" s="63" t="n">
        <v>87436.98</v>
      </c>
      <c r="S67" s="63" t="n">
        <v>395138.18</v>
      </c>
      <c r="T67" s="68" t="n">
        <v>0</v>
      </c>
      <c r="U67" s="63" t="n">
        <f aca="false" ca="false" dt2D="false" dtr="false" t="normal">$N67/($K67+$L67)</f>
        <v>2809.45421295042</v>
      </c>
      <c r="V67" s="63" t="n">
        <f aca="false" ca="false" dt2D="false" dtr="false" t="normal">$N67/($K67+$L67)</f>
        <v>2809.45421295042</v>
      </c>
      <c r="W67" s="66" t="n">
        <v>2019</v>
      </c>
      <c r="X67" s="1" t="n">
        <v>2019</v>
      </c>
      <c r="AA67" s="65" t="n">
        <f aca="false" ca="false" dt2D="false" dtr="false" t="normal">SUM(AB67:AP67)</f>
        <v>1036969.5499999999</v>
      </c>
      <c r="AB67" s="68" t="n">
        <v>640005.21</v>
      </c>
      <c r="AC67" s="68" t="n">
        <v>246672.51</v>
      </c>
      <c r="AD67" s="68" t="n"/>
      <c r="AE67" s="68" t="n">
        <v>139680.85</v>
      </c>
      <c r="AF67" s="68" t="n"/>
      <c r="AG67" s="68" t="n"/>
      <c r="AH67" s="68" t="n"/>
      <c r="AI67" s="68" t="n"/>
      <c r="AJ67" s="68" t="n"/>
      <c r="AK67" s="68" t="n"/>
      <c r="AL67" s="72" t="n"/>
      <c r="AM67" s="68" t="n"/>
      <c r="AN67" s="68" t="n"/>
      <c r="AO67" s="68" t="n"/>
      <c r="AP67" s="79" t="n">
        <v>10610.98</v>
      </c>
      <c r="AQ67" s="55" t="n"/>
    </row>
    <row customHeight="true" ht="15" outlineLevel="0" r="68">
      <c r="A68" s="59" t="n">
        <f aca="false" ca="false" dt2D="false" dtr="false" t="normal">A67+1</f>
        <v>53</v>
      </c>
      <c r="B68" s="60" t="n">
        <f aca="false" ca="false" dt2D="false" dtr="false" t="normal">B67+1</f>
        <v>49</v>
      </c>
      <c r="C68" s="70" t="s">
        <v>121</v>
      </c>
      <c r="D68" s="70" t="s">
        <v>123</v>
      </c>
      <c r="E68" s="62" t="n">
        <v>1968</v>
      </c>
      <c r="F68" s="62" t="n">
        <v>1968</v>
      </c>
      <c r="G68" s="62" t="s">
        <v>70</v>
      </c>
      <c r="H68" s="62" t="n">
        <v>3</v>
      </c>
      <c r="I68" s="62" t="n">
        <v>3</v>
      </c>
      <c r="J68" s="68" t="n">
        <v>1645.4</v>
      </c>
      <c r="K68" s="68" t="n">
        <v>1537.5</v>
      </c>
      <c r="L68" s="68" t="n">
        <v>0</v>
      </c>
      <c r="M68" s="71" t="n">
        <v>50</v>
      </c>
      <c r="N68" s="65" t="n">
        <f aca="false" ca="false" dt2D="false" dtr="false" t="normal">AA68</f>
        <v>15890105.379999999</v>
      </c>
      <c r="O68" s="68" t="n"/>
      <c r="P68" s="63" t="n">
        <f aca="false" ca="false" dt2D="false" dtr="false" t="normal">N68-Q68-R68-S68-O68-T68</f>
        <v>13758069.446</v>
      </c>
      <c r="Q68" s="63" t="n">
        <v>0</v>
      </c>
      <c r="R68" s="63" t="n">
        <v>275705.45</v>
      </c>
      <c r="S68" s="63" t="n">
        <v>1856330.484</v>
      </c>
      <c r="T68" s="68" t="n">
        <v>0</v>
      </c>
      <c r="U68" s="63" t="n">
        <f aca="false" ca="false" dt2D="false" dtr="false" t="normal">$N68/($K68+$L68)</f>
        <v>10335.027889430894</v>
      </c>
      <c r="V68" s="63" t="n">
        <f aca="false" ca="false" dt2D="false" dtr="false" t="normal">$N68/($K68+$L68)</f>
        <v>10335.027889430894</v>
      </c>
      <c r="W68" s="66" t="n">
        <v>2019</v>
      </c>
      <c r="X68" s="1" t="n">
        <v>2019</v>
      </c>
      <c r="AA68" s="65" t="n">
        <f aca="false" ca="false" dt2D="false" dtr="false" t="normal">SUM(AB68:AP68)</f>
        <v>15890105.379999999</v>
      </c>
      <c r="AB68" s="68" t="n">
        <v>3105058.1</v>
      </c>
      <c r="AC68" s="68" t="n"/>
      <c r="AD68" s="68" t="n"/>
      <c r="AE68" s="68" t="n">
        <v>1071103.37</v>
      </c>
      <c r="AF68" s="68" t="n"/>
      <c r="AG68" s="68" t="n"/>
      <c r="AH68" s="68" t="n"/>
      <c r="AI68" s="68" t="n"/>
      <c r="AJ68" s="68" t="n">
        <v>2478246.6</v>
      </c>
      <c r="AK68" s="68" t="n"/>
      <c r="AL68" s="72" t="n">
        <v>7404412.88</v>
      </c>
      <c r="AM68" s="68" t="n">
        <v>1656695.64</v>
      </c>
      <c r="AN68" s="68" t="n"/>
      <c r="AO68" s="68" t="n"/>
      <c r="AP68" s="79" t="n">
        <v>174588.79</v>
      </c>
      <c r="AQ68" s="55" t="n"/>
    </row>
    <row customHeight="true" ht="15" outlineLevel="0" r="69">
      <c r="A69" s="59" t="n">
        <f aca="false" ca="false" dt2D="false" dtr="false" t="normal">A68+1</f>
        <v>54</v>
      </c>
      <c r="B69" s="60" t="n">
        <f aca="false" ca="false" dt2D="false" dtr="false" t="normal">B68+1</f>
        <v>50</v>
      </c>
      <c r="C69" s="70" t="s">
        <v>121</v>
      </c>
      <c r="D69" s="70" t="s">
        <v>124</v>
      </c>
      <c r="E69" s="62" t="n">
        <v>1968</v>
      </c>
      <c r="F69" s="62" t="n">
        <v>1968</v>
      </c>
      <c r="G69" s="62" t="s">
        <v>70</v>
      </c>
      <c r="H69" s="62" t="n">
        <v>3</v>
      </c>
      <c r="I69" s="62" t="n">
        <v>3</v>
      </c>
      <c r="J69" s="68" t="n">
        <v>1629.7</v>
      </c>
      <c r="K69" s="68" t="n">
        <v>1521.7</v>
      </c>
      <c r="L69" s="68" t="n">
        <v>0</v>
      </c>
      <c r="M69" s="71" t="n">
        <v>55</v>
      </c>
      <c r="N69" s="65" t="n">
        <f aca="false" ca="false" dt2D="false" dtr="false" t="normal">AA69</f>
        <v>16888748.97</v>
      </c>
      <c r="O69" s="68" t="n"/>
      <c r="P69" s="63" t="n">
        <f aca="false" ca="false" dt2D="false" dtr="false" t="normal">N69-Q69-R69-S69-O69-T69</f>
        <v>12750634.95</v>
      </c>
      <c r="Q69" s="63" t="n">
        <v>0</v>
      </c>
      <c r="R69" s="63" t="n">
        <v>274891.03</v>
      </c>
      <c r="S69" s="63" t="n">
        <v>3863222.99</v>
      </c>
      <c r="T69" s="68" t="n"/>
      <c r="U69" s="63" t="n">
        <f aca="false" ca="false" dt2D="false" dtr="false" t="normal">$N69/($K69+$L69)</f>
        <v>11098.606144443713</v>
      </c>
      <c r="V69" s="63" t="n">
        <f aca="false" ca="false" dt2D="false" dtr="false" t="normal">$N69/($K69+$L69)</f>
        <v>11098.606144443713</v>
      </c>
      <c r="W69" s="66" t="n">
        <v>2019</v>
      </c>
      <c r="X69" s="1" t="n">
        <v>2019</v>
      </c>
      <c r="AA69" s="65" t="n">
        <f aca="false" ca="false" dt2D="false" dtr="false" t="normal">SUM(AB69:AP69)</f>
        <v>16888748.97</v>
      </c>
      <c r="AB69" s="68" t="n">
        <v>2841079.34</v>
      </c>
      <c r="AC69" s="68" t="n">
        <v>985727.46</v>
      </c>
      <c r="AD69" s="68" t="n"/>
      <c r="AE69" s="68" t="n">
        <v>1166615.76</v>
      </c>
      <c r="AF69" s="68" t="n"/>
      <c r="AG69" s="68" t="n"/>
      <c r="AH69" s="68" t="n"/>
      <c r="AI69" s="68" t="n"/>
      <c r="AJ69" s="68" t="n">
        <v>2478246.6</v>
      </c>
      <c r="AK69" s="68" t="n"/>
      <c r="AL69" s="72" t="n">
        <v>7569947.41</v>
      </c>
      <c r="AM69" s="68" t="n">
        <v>1678564.78</v>
      </c>
      <c r="AN69" s="68" t="n"/>
      <c r="AO69" s="68" t="n"/>
      <c r="AP69" s="79" t="n">
        <v>168567.62</v>
      </c>
      <c r="AQ69" s="55" t="n"/>
    </row>
    <row customHeight="true" ht="15" outlineLevel="0" r="70">
      <c r="A70" s="59" t="n">
        <f aca="false" ca="false" dt2D="false" dtr="false" t="normal">A69+1</f>
        <v>55</v>
      </c>
      <c r="B70" s="60" t="n">
        <f aca="false" ca="false" dt2D="false" dtr="false" t="normal">B69+1</f>
        <v>51</v>
      </c>
      <c r="C70" s="70" t="s">
        <v>125</v>
      </c>
      <c r="D70" s="70" t="s">
        <v>126</v>
      </c>
      <c r="E70" s="62" t="n">
        <v>1974</v>
      </c>
      <c r="F70" s="62" t="n">
        <v>1974</v>
      </c>
      <c r="G70" s="62" t="s">
        <v>70</v>
      </c>
      <c r="H70" s="62" t="n">
        <v>2</v>
      </c>
      <c r="I70" s="62" t="n">
        <v>3</v>
      </c>
      <c r="J70" s="68" t="n">
        <v>1039.5</v>
      </c>
      <c r="K70" s="68" t="n">
        <v>915.4</v>
      </c>
      <c r="L70" s="68" t="n">
        <v>0</v>
      </c>
      <c r="M70" s="71" t="n">
        <v>39</v>
      </c>
      <c r="N70" s="65" t="n">
        <f aca="false" ca="false" dt2D="false" dtr="false" t="normal">AA70</f>
        <v>303727.2748</v>
      </c>
      <c r="O70" s="68" t="n"/>
      <c r="P70" s="63" t="n">
        <v>0</v>
      </c>
      <c r="Q70" s="63" t="n"/>
      <c r="R70" s="63" t="n">
        <v>52935.6048</v>
      </c>
      <c r="S70" s="63" t="n">
        <f aca="false" ca="false" dt2D="false" dtr="false" t="normal">N70-O70-Q70-R70-T70</f>
        <v>250791.67</v>
      </c>
      <c r="T70" s="68" t="n">
        <v>0</v>
      </c>
      <c r="U70" s="63" t="n">
        <f aca="false" ca="false" dt2D="false" dtr="false" t="normal">$N70/($K70+$L70)</f>
        <v>331.7973288180031</v>
      </c>
      <c r="V70" s="63" t="n">
        <f aca="false" ca="false" dt2D="false" dtr="false" t="normal">$N70/($K70+$L70)</f>
        <v>331.7973288180031</v>
      </c>
      <c r="W70" s="66" t="n">
        <v>2019</v>
      </c>
      <c r="X70" s="1" t="n">
        <v>2019</v>
      </c>
      <c r="AA70" s="65" t="n">
        <f aca="false" ca="false" dt2D="false" dtr="false" t="normal">SUM(AB70:AP70)</f>
        <v>303727.2748</v>
      </c>
      <c r="AB70" s="68" t="n"/>
      <c r="AC70" s="68" t="n"/>
      <c r="AD70" s="68" t="n"/>
      <c r="AE70" s="68" t="n">
        <v>303727.2748</v>
      </c>
      <c r="AF70" s="68" t="n"/>
      <c r="AG70" s="68" t="n"/>
      <c r="AH70" s="68" t="n"/>
      <c r="AI70" s="68" t="n"/>
      <c r="AJ70" s="68" t="n"/>
      <c r="AK70" s="68" t="n"/>
      <c r="AL70" s="72" t="n"/>
      <c r="AM70" s="68" t="n"/>
      <c r="AN70" s="68" t="n"/>
      <c r="AO70" s="68" t="n"/>
      <c r="AP70" s="79" t="n">
        <v>0</v>
      </c>
      <c r="AQ70" s="55" t="n"/>
    </row>
    <row customHeight="true" ht="15" outlineLevel="0" r="71">
      <c r="A71" s="59" t="n">
        <f aca="false" ca="false" dt2D="false" dtr="false" t="normal">A70+1</f>
        <v>56</v>
      </c>
      <c r="B71" s="60" t="n">
        <f aca="false" ca="false" dt2D="false" dtr="false" t="normal">B70+1</f>
        <v>52</v>
      </c>
      <c r="C71" s="70" t="s">
        <v>125</v>
      </c>
      <c r="D71" s="70" t="s">
        <v>127</v>
      </c>
      <c r="E71" s="62" t="n">
        <v>1974</v>
      </c>
      <c r="F71" s="62" t="n">
        <v>2011</v>
      </c>
      <c r="G71" s="62" t="s">
        <v>70</v>
      </c>
      <c r="H71" s="62" t="n">
        <v>5</v>
      </c>
      <c r="I71" s="62" t="n">
        <v>4</v>
      </c>
      <c r="J71" s="68" t="n">
        <v>3194.1</v>
      </c>
      <c r="K71" s="68" t="n">
        <v>1853.8</v>
      </c>
      <c r="L71" s="68" t="n">
        <v>1225.3</v>
      </c>
      <c r="M71" s="71" t="n">
        <v>88</v>
      </c>
      <c r="N71" s="65" t="n">
        <f aca="false" ca="false" dt2D="false" dtr="false" t="normal">AA71</f>
        <v>3608021.8700000006</v>
      </c>
      <c r="O71" s="68" t="n"/>
      <c r="P71" s="63" t="n">
        <f aca="false" ca="false" dt2D="false" dtr="false" t="normal">N71-Q71-R71-S71-O71-T71</f>
        <v>53528.18000000017</v>
      </c>
      <c r="Q71" s="63" t="n">
        <v>0</v>
      </c>
      <c r="R71" s="63" t="n">
        <v>954525.39</v>
      </c>
      <c r="S71" s="63" t="n">
        <v>2599968.3</v>
      </c>
      <c r="T71" s="68" t="n">
        <v>0</v>
      </c>
      <c r="U71" s="63" t="n">
        <f aca="false" ca="false" dt2D="false" dtr="false" t="normal">$N71/($K71+$L71)</f>
        <v>1171.7780747621061</v>
      </c>
      <c r="V71" s="63" t="n">
        <f aca="false" ca="false" dt2D="false" dtr="false" t="normal">$N71/($K71+$L71)</f>
        <v>1171.7780747621061</v>
      </c>
      <c r="W71" s="66" t="n">
        <v>2019</v>
      </c>
      <c r="X71" s="1" t="n">
        <v>2019</v>
      </c>
      <c r="AA71" s="65" t="n">
        <f aca="false" ca="false" dt2D="false" dtr="false" t="normal">SUM(AB71:AP71)</f>
        <v>3608021.8700000006</v>
      </c>
      <c r="AB71" s="68" t="n">
        <v>2587596.14</v>
      </c>
      <c r="AC71" s="68" t="n"/>
      <c r="AD71" s="68" t="n"/>
      <c r="AE71" s="68" t="n">
        <v>955981.8</v>
      </c>
      <c r="AF71" s="68" t="n"/>
      <c r="AG71" s="68" t="n"/>
      <c r="AH71" s="68" t="n"/>
      <c r="AI71" s="68" t="n"/>
      <c r="AJ71" s="68" t="n"/>
      <c r="AK71" s="68" t="n"/>
      <c r="AL71" s="72" t="n"/>
      <c r="AM71" s="68" t="n"/>
      <c r="AN71" s="68" t="n"/>
      <c r="AO71" s="68" t="n"/>
      <c r="AP71" s="79" t="n">
        <v>64443.93</v>
      </c>
      <c r="AQ71" s="55" t="n"/>
    </row>
    <row customHeight="true" ht="15" outlineLevel="0" r="72">
      <c r="A72" s="59" t="n">
        <f aca="false" ca="false" dt2D="false" dtr="false" t="normal">A71+1</f>
        <v>57</v>
      </c>
      <c r="B72" s="60" t="n">
        <f aca="false" ca="false" dt2D="false" dtr="false" t="normal">B71+1</f>
        <v>53</v>
      </c>
      <c r="C72" s="70" t="s">
        <v>125</v>
      </c>
      <c r="D72" s="70" t="s">
        <v>128</v>
      </c>
      <c r="E72" s="62" t="n">
        <v>1977</v>
      </c>
      <c r="F72" s="62" t="n">
        <v>2009</v>
      </c>
      <c r="G72" s="62" t="s">
        <v>70</v>
      </c>
      <c r="H72" s="62" t="n">
        <v>4</v>
      </c>
      <c r="I72" s="62" t="n">
        <v>4</v>
      </c>
      <c r="J72" s="68" t="n">
        <v>2699.1</v>
      </c>
      <c r="K72" s="68" t="n">
        <v>2437.5</v>
      </c>
      <c r="L72" s="68" t="n">
        <v>0</v>
      </c>
      <c r="M72" s="71" t="n">
        <v>121</v>
      </c>
      <c r="N72" s="65" t="n">
        <f aca="false" ca="false" dt2D="false" dtr="false" t="normal">AA72</f>
        <v>676072.79</v>
      </c>
      <c r="O72" s="68" t="n"/>
      <c r="P72" s="63" t="n">
        <v>0</v>
      </c>
      <c r="Q72" s="63" t="n"/>
      <c r="R72" s="63" t="n">
        <v>645266.34</v>
      </c>
      <c r="S72" s="63" t="n">
        <f aca="false" ca="false" dt2D="false" dtr="false" t="normal">N72-O72-Q72-R72-T72</f>
        <v>30806.449999999953</v>
      </c>
      <c r="T72" s="68" t="n">
        <v>0</v>
      </c>
      <c r="U72" s="63" t="n">
        <f aca="false" ca="false" dt2D="false" dtr="false" t="normal">$N72/($K72+$L72)</f>
        <v>277.3631958974359</v>
      </c>
      <c r="V72" s="63" t="n">
        <f aca="false" ca="false" dt2D="false" dtr="false" t="normal">$N72/($K72+$L72)</f>
        <v>277.3631958974359</v>
      </c>
      <c r="W72" s="66" t="n">
        <v>2019</v>
      </c>
      <c r="X72" s="82" t="n">
        <v>2019</v>
      </c>
      <c r="Y72" s="82" t="n"/>
      <c r="Z72" s="82" t="n"/>
      <c r="AA72" s="65" t="n">
        <f aca="false" ca="false" dt2D="false" dtr="false" t="normal">SUM(AB72:AP72)</f>
        <v>676072.79</v>
      </c>
      <c r="AB72" s="68" t="n"/>
      <c r="AC72" s="68" t="n"/>
      <c r="AD72" s="68" t="n"/>
      <c r="AE72" s="68" t="n">
        <v>676072.79</v>
      </c>
      <c r="AF72" s="68" t="n"/>
      <c r="AG72" s="68" t="n"/>
      <c r="AH72" s="68" t="n"/>
      <c r="AI72" s="68" t="n"/>
      <c r="AJ72" s="68" t="n"/>
      <c r="AK72" s="68" t="n"/>
      <c r="AL72" s="72" t="n"/>
      <c r="AM72" s="68" t="n"/>
      <c r="AN72" s="68" t="n"/>
      <c r="AO72" s="68" t="n"/>
      <c r="AP72" s="79" t="n">
        <v>0</v>
      </c>
      <c r="AQ72" s="55" t="n"/>
    </row>
    <row customHeight="true" ht="15" outlineLevel="0" r="73">
      <c r="A73" s="59" t="n">
        <f aca="false" ca="false" dt2D="false" dtr="false" t="normal">A72+1</f>
        <v>58</v>
      </c>
      <c r="B73" s="60" t="n">
        <f aca="false" ca="false" dt2D="false" dtr="false" t="normal">B72+1</f>
        <v>54</v>
      </c>
      <c r="C73" s="70" t="s">
        <v>125</v>
      </c>
      <c r="D73" s="70" t="s">
        <v>129</v>
      </c>
      <c r="E73" s="62" t="n">
        <v>1979</v>
      </c>
      <c r="F73" s="62" t="n">
        <v>2009</v>
      </c>
      <c r="G73" s="62" t="s">
        <v>60</v>
      </c>
      <c r="H73" s="62" t="n">
        <v>4</v>
      </c>
      <c r="I73" s="62" t="n">
        <v>4</v>
      </c>
      <c r="J73" s="68" t="n">
        <v>4071.8</v>
      </c>
      <c r="K73" s="68" t="n">
        <v>3495</v>
      </c>
      <c r="L73" s="68" t="n">
        <v>0</v>
      </c>
      <c r="M73" s="71" t="n">
        <v>160</v>
      </c>
      <c r="N73" s="65" t="n">
        <f aca="false" ca="false" dt2D="false" dtr="false" t="normal">AA73</f>
        <v>638930.17</v>
      </c>
      <c r="O73" s="68" t="n"/>
      <c r="P73" s="63" t="n">
        <f aca="false" ca="false" dt2D="false" dtr="false" t="normal">N73-Q73-R73-S73-O73-T73</f>
        <v>30626.790000000045</v>
      </c>
      <c r="Q73" s="63" t="n">
        <v>0</v>
      </c>
      <c r="R73" s="63" t="n">
        <v>595834.5</v>
      </c>
      <c r="S73" s="68" t="n">
        <v>12468.88</v>
      </c>
      <c r="T73" s="68" t="n"/>
      <c r="U73" s="63" t="n">
        <f aca="false" ca="false" dt2D="false" dtr="false" t="normal">$N73/($K73+$L73)</f>
        <v>182.8126380543634</v>
      </c>
      <c r="V73" s="63" t="n">
        <f aca="false" ca="false" dt2D="false" dtr="false" t="normal">$N73/($K73+$L73)</f>
        <v>182.8126380543634</v>
      </c>
      <c r="W73" s="66" t="n">
        <v>2019</v>
      </c>
      <c r="X73" s="82" t="n">
        <v>2019</v>
      </c>
      <c r="Y73" s="82" t="n"/>
      <c r="Z73" s="82" t="n"/>
      <c r="AA73" s="65" t="n">
        <f aca="false" ca="false" dt2D="false" dtr="false" t="normal">SUM(AB73:AP73)</f>
        <v>638930.17</v>
      </c>
      <c r="AB73" s="68" t="n"/>
      <c r="AC73" s="68" t="n"/>
      <c r="AD73" s="68" t="n">
        <v>626461.29</v>
      </c>
      <c r="AE73" s="68" t="n"/>
      <c r="AF73" s="68" t="n"/>
      <c r="AG73" s="68" t="n"/>
      <c r="AH73" s="68" t="n"/>
      <c r="AI73" s="68" t="n"/>
      <c r="AJ73" s="68" t="n"/>
      <c r="AK73" s="68" t="n"/>
      <c r="AL73" s="72" t="n"/>
      <c r="AM73" s="68" t="n"/>
      <c r="AN73" s="68" t="n"/>
      <c r="AO73" s="68" t="n"/>
      <c r="AP73" s="79" t="n">
        <v>12468.88</v>
      </c>
      <c r="AQ73" s="55" t="n"/>
    </row>
    <row customHeight="true" ht="15" outlineLevel="0" r="74">
      <c r="A74" s="59" t="n">
        <f aca="false" ca="false" dt2D="false" dtr="false" t="normal">A73+1</f>
        <v>59</v>
      </c>
      <c r="B74" s="60" t="n">
        <f aca="false" ca="false" dt2D="false" dtr="false" t="normal">B73+1</f>
        <v>55</v>
      </c>
      <c r="C74" s="70" t="s">
        <v>125</v>
      </c>
      <c r="D74" s="70" t="s">
        <v>130</v>
      </c>
      <c r="E74" s="62" t="n">
        <v>1973</v>
      </c>
      <c r="F74" s="62" t="n">
        <v>2010</v>
      </c>
      <c r="G74" s="62" t="s">
        <v>70</v>
      </c>
      <c r="H74" s="62" t="n">
        <v>5</v>
      </c>
      <c r="I74" s="62" t="n">
        <v>4</v>
      </c>
      <c r="J74" s="68" t="n">
        <v>3449.3</v>
      </c>
      <c r="K74" s="68" t="n">
        <v>2945.9</v>
      </c>
      <c r="L74" s="68" t="n">
        <v>171.7</v>
      </c>
      <c r="M74" s="71" t="n">
        <v>147</v>
      </c>
      <c r="N74" s="65" t="n">
        <f aca="false" ca="false" dt2D="false" dtr="false" t="normal">AA74</f>
        <v>703429.79</v>
      </c>
      <c r="O74" s="68" t="n"/>
      <c r="P74" s="63" t="n">
        <v>0</v>
      </c>
      <c r="Q74" s="63" t="n">
        <v>0</v>
      </c>
      <c r="R74" s="63" t="n">
        <v>689613.98</v>
      </c>
      <c r="S74" s="63" t="n">
        <f aca="false" ca="false" dt2D="false" dtr="false" t="normal">N74-O74-Q74-R74-T74</f>
        <v>13815.810000000056</v>
      </c>
      <c r="T74" s="68" t="n"/>
      <c r="U74" s="63" t="n">
        <f aca="false" ca="false" dt2D="false" dtr="false" t="normal">$N74/($K74+$L74)</f>
        <v>225.63182897100336</v>
      </c>
      <c r="V74" s="63" t="n">
        <f aca="false" ca="false" dt2D="false" dtr="false" t="normal">$N74/($K74+$L74)</f>
        <v>225.63182897100336</v>
      </c>
      <c r="W74" s="66" t="n">
        <v>2019</v>
      </c>
      <c r="X74" s="1" t="n">
        <v>2019</v>
      </c>
      <c r="AA74" s="65" t="n">
        <f aca="false" ca="false" dt2D="false" dtr="false" t="normal">SUM(AB74:AP74)</f>
        <v>703429.79</v>
      </c>
      <c r="AB74" s="68" t="n"/>
      <c r="AC74" s="68" t="n"/>
      <c r="AD74" s="68" t="n">
        <v>693426.14</v>
      </c>
      <c r="AE74" s="68" t="n"/>
      <c r="AF74" s="68" t="n"/>
      <c r="AG74" s="68" t="n"/>
      <c r="AH74" s="68" t="n"/>
      <c r="AI74" s="68" t="n"/>
      <c r="AJ74" s="68" t="n"/>
      <c r="AK74" s="68" t="n"/>
      <c r="AL74" s="72" t="n"/>
      <c r="AM74" s="68" t="n"/>
      <c r="AN74" s="68" t="n"/>
      <c r="AO74" s="68" t="n"/>
      <c r="AP74" s="79" t="n">
        <v>10003.65</v>
      </c>
      <c r="AQ74" s="55" t="n"/>
    </row>
    <row customHeight="true" ht="15" outlineLevel="0" r="75">
      <c r="A75" s="59" t="n">
        <f aca="false" ca="false" dt2D="false" dtr="false" t="normal">A74+1</f>
        <v>60</v>
      </c>
      <c r="B75" s="60" t="n">
        <f aca="false" ca="false" dt2D="false" dtr="false" t="normal">B74+1</f>
        <v>56</v>
      </c>
      <c r="C75" s="70" t="s">
        <v>125</v>
      </c>
      <c r="D75" s="70" t="s">
        <v>131</v>
      </c>
      <c r="E75" s="62" t="n">
        <v>1970</v>
      </c>
      <c r="F75" s="62" t="n">
        <v>2010</v>
      </c>
      <c r="G75" s="62" t="s">
        <v>70</v>
      </c>
      <c r="H75" s="62" t="n">
        <v>5</v>
      </c>
      <c r="I75" s="62" t="n">
        <v>4</v>
      </c>
      <c r="J75" s="68" t="n">
        <v>3258</v>
      </c>
      <c r="K75" s="68" t="n">
        <v>3019.8</v>
      </c>
      <c r="L75" s="68" t="n">
        <v>0</v>
      </c>
      <c r="M75" s="71" t="n">
        <v>132</v>
      </c>
      <c r="N75" s="65" t="n">
        <f aca="false" ca="false" dt2D="false" dtr="false" t="normal">AA75</f>
        <v>697259.78</v>
      </c>
      <c r="O75" s="68" t="n"/>
      <c r="P75" s="63" t="n"/>
      <c r="Q75" s="63" t="n"/>
      <c r="R75" s="63" t="n">
        <v>680454.39</v>
      </c>
      <c r="S75" s="63" t="n">
        <f aca="false" ca="false" dt2D="false" dtr="false" t="normal">N75-O75-Q75-R75-T75</f>
        <v>16805.390000000014</v>
      </c>
      <c r="T75" s="68" t="n"/>
      <c r="U75" s="63" t="n">
        <f aca="false" ca="false" dt2D="false" dtr="false" t="normal">$N75/($K75+$L75)</f>
        <v>230.8960129809921</v>
      </c>
      <c r="V75" s="63" t="n">
        <f aca="false" ca="false" dt2D="false" dtr="false" t="normal">$N75/($K75+$L75)</f>
        <v>230.8960129809921</v>
      </c>
      <c r="W75" s="66" t="n">
        <v>2019</v>
      </c>
      <c r="X75" s="1" t="n">
        <v>2019</v>
      </c>
      <c r="AA75" s="65" t="n">
        <f aca="false" ca="false" dt2D="false" dtr="false" t="normal">SUM(AB75:AP75)</f>
        <v>697259.78</v>
      </c>
      <c r="AB75" s="68" t="n"/>
      <c r="AC75" s="68" t="n"/>
      <c r="AD75" s="68" t="n">
        <v>687515.97</v>
      </c>
      <c r="AE75" s="68" t="n"/>
      <c r="AF75" s="68" t="n"/>
      <c r="AG75" s="68" t="n"/>
      <c r="AH75" s="68" t="n"/>
      <c r="AI75" s="68" t="n"/>
      <c r="AJ75" s="68" t="n"/>
      <c r="AK75" s="68" t="n"/>
      <c r="AL75" s="72" t="n"/>
      <c r="AM75" s="68" t="n"/>
      <c r="AN75" s="68" t="n"/>
      <c r="AO75" s="68" t="n"/>
      <c r="AP75" s="79" t="n">
        <v>9743.81</v>
      </c>
      <c r="AQ75" s="55" t="n"/>
    </row>
    <row customHeight="true" ht="15" outlineLevel="0" r="76">
      <c r="A76" s="59" t="n">
        <f aca="false" ca="false" dt2D="false" dtr="false" t="normal">A75+1</f>
        <v>61</v>
      </c>
      <c r="B76" s="60" t="n">
        <f aca="false" ca="false" dt2D="false" dtr="false" t="normal">B75+1</f>
        <v>57</v>
      </c>
      <c r="C76" s="70" t="s">
        <v>132</v>
      </c>
      <c r="D76" s="70" t="s">
        <v>133</v>
      </c>
      <c r="E76" s="62" t="n">
        <v>1986</v>
      </c>
      <c r="F76" s="62" t="n">
        <v>1986</v>
      </c>
      <c r="G76" s="62" t="s">
        <v>70</v>
      </c>
      <c r="H76" s="62" t="n">
        <v>2</v>
      </c>
      <c r="I76" s="62" t="n">
        <v>2</v>
      </c>
      <c r="J76" s="68" t="n">
        <v>948.7</v>
      </c>
      <c r="K76" s="68" t="n">
        <v>868.6</v>
      </c>
      <c r="L76" s="68" t="n">
        <v>80.1</v>
      </c>
      <c r="M76" s="71" t="n">
        <v>31</v>
      </c>
      <c r="N76" s="65" t="n">
        <f aca="false" ca="false" dt2D="false" dtr="false" t="normal">AA76</f>
        <v>2247440.52</v>
      </c>
      <c r="O76" s="68" t="n"/>
      <c r="P76" s="63" t="n">
        <f aca="false" ca="false" dt2D="false" dtr="false" t="normal">N76-Q76-R76-S76-O76-T76</f>
        <v>1158523.4000000001</v>
      </c>
      <c r="Q76" s="63" t="n"/>
      <c r="R76" s="63" t="n"/>
      <c r="S76" s="63" t="n">
        <v>1088917.12</v>
      </c>
      <c r="T76" s="68" t="n">
        <v>0</v>
      </c>
      <c r="U76" s="63" t="n">
        <f aca="false" ca="false" dt2D="false" dtr="false" t="normal">$N76/($K76+$L76)</f>
        <v>2368.9686096763994</v>
      </c>
      <c r="V76" s="63" t="n">
        <f aca="false" ca="false" dt2D="false" dtr="false" t="normal">$N76/($K76+$L76)</f>
        <v>2368.9686096763994</v>
      </c>
      <c r="W76" s="66" t="n">
        <v>2019</v>
      </c>
      <c r="X76" s="1" t="n">
        <v>2019</v>
      </c>
      <c r="AA76" s="65" t="n">
        <f aca="false" ca="false" dt2D="false" dtr="false" t="normal">SUM(AB76:AP76)</f>
        <v>2247440.52</v>
      </c>
      <c r="AB76" s="68" t="n"/>
      <c r="AC76" s="68" t="n"/>
      <c r="AD76" s="68" t="n"/>
      <c r="AE76" s="68" t="n"/>
      <c r="AF76" s="68" t="n"/>
      <c r="AG76" s="68" t="n"/>
      <c r="AH76" s="68" t="n"/>
      <c r="AI76" s="68" t="n"/>
      <c r="AJ76" s="68" t="n"/>
      <c r="AK76" s="68" t="n"/>
      <c r="AL76" s="72" t="n">
        <v>2247440.52</v>
      </c>
      <c r="AM76" s="68" t="n"/>
      <c r="AN76" s="68" t="n"/>
      <c r="AO76" s="68" t="n"/>
      <c r="AP76" s="79" t="n">
        <v>0</v>
      </c>
      <c r="AQ76" s="55" t="n"/>
    </row>
    <row outlineLevel="0" r="77">
      <c r="A77" s="73" t="n"/>
      <c r="B77" s="74" t="n"/>
      <c r="C77" s="83" t="n"/>
      <c r="D77" s="84" t="s">
        <v>134</v>
      </c>
      <c r="E77" s="85" t="n"/>
      <c r="F77" s="85" t="n"/>
      <c r="G77" s="85" t="n"/>
      <c r="H77" s="85" t="n"/>
      <c r="I77" s="85" t="n"/>
      <c r="J77" s="86" t="n">
        <f aca="false" ca="false" dt2D="false" dtr="false" t="normal">SUM(J78:J145)</f>
        <v>269081.0199999999</v>
      </c>
      <c r="K77" s="86" t="n">
        <f aca="false" ca="false" dt2D="false" dtr="false" t="normal">SUM(K78:K145)</f>
        <v>225312.66999999993</v>
      </c>
      <c r="L77" s="86" t="n">
        <f aca="false" ca="false" dt2D="false" dtr="false" t="normal">SUM(L78:L145)</f>
        <v>3561.41</v>
      </c>
      <c r="M77" s="86" t="n">
        <f aca="false" ca="false" dt2D="false" dtr="false" t="normal">SUM(M78:M145)</f>
        <v>9492</v>
      </c>
      <c r="N77" s="86" t="n">
        <f aca="false" ca="false" dt2D="false" dtr="false" t="normal">SUM(N78:N145)</f>
        <v>247748151.08999997</v>
      </c>
      <c r="O77" s="86" t="n">
        <f aca="false" ca="false" dt2D="false" dtr="false" t="normal">SUM(O78:O145)</f>
        <v>0</v>
      </c>
      <c r="P77" s="86" t="n">
        <f aca="false" ca="false" dt2D="false" dtr="false" t="normal">SUM(P78:P145)</f>
        <v>124356323.20207998</v>
      </c>
      <c r="Q77" s="86" t="n">
        <f aca="false" ca="false" dt2D="false" dtr="false" t="normal">SUM(Q78:Q145)</f>
        <v>1717400</v>
      </c>
      <c r="R77" s="86" t="n">
        <f aca="false" ca="false" dt2D="false" dtr="false" t="normal">SUM(R78:R145)</f>
        <v>60354615.06484005</v>
      </c>
      <c r="S77" s="86" t="n">
        <f aca="false" ca="false" dt2D="false" dtr="false" t="normal">SUM(S78:S145)</f>
        <v>60709792.1094</v>
      </c>
      <c r="T77" s="86" t="n">
        <f aca="false" ca="false" dt2D="false" dtr="false" t="normal">SUM(T78:T145)</f>
        <v>610020.7136799998</v>
      </c>
      <c r="U77" s="86" t="n"/>
      <c r="V77" s="86" t="n"/>
      <c r="W77" s="86" t="n"/>
      <c r="X77" s="4" t="n">
        <f aca="false" ca="false" dt2D="false" dtr="false" t="normal">+N77-'Приложение №2'!F77</f>
        <v>0</v>
      </c>
      <c r="Y77" s="86" t="n">
        <f aca="false" ca="false" dt2D="false" dtr="false" t="normal">SUM(Y78:Y145)</f>
        <v>0</v>
      </c>
      <c r="Z77" s="86" t="n">
        <f aca="false" ca="false" dt2D="false" dtr="false" t="normal">SUM(Z78:Z145)</f>
        <v>0</v>
      </c>
      <c r="AA77" s="86" t="n">
        <f aca="false" ca="false" dt2D="false" dtr="false" t="normal">SUM(AA78:AA145)</f>
        <v>247748151.08999997</v>
      </c>
      <c r="AB77" s="86" t="n">
        <f aca="false" ca="false" dt2D="false" dtr="false" t="normal">SUM(AB78:AB145)</f>
        <v>23182709.87</v>
      </c>
      <c r="AC77" s="86" t="n">
        <f aca="false" ca="false" dt2D="false" dtr="false" t="normal">SUM(AC78:AC145)</f>
        <v>15472919.95</v>
      </c>
      <c r="AD77" s="86" t="n">
        <f aca="false" ca="false" dt2D="false" dtr="false" t="normal">SUM(AD78:AD145)</f>
        <v>23478353.860000003</v>
      </c>
      <c r="AE77" s="86" t="n">
        <f aca="false" ca="false" dt2D="false" dtr="false" t="normal">SUM(AE78:AE145)</f>
        <v>10438009.83</v>
      </c>
      <c r="AF77" s="86" t="n">
        <f aca="false" ca="false" dt2D="false" dtr="false" t="normal">SUM(AF78:AF145)</f>
        <v>0</v>
      </c>
      <c r="AG77" s="86" t="n">
        <f aca="false" ca="false" dt2D="false" dtr="false" t="normal">SUM(AG78:AG145)</f>
        <v>0</v>
      </c>
      <c r="AH77" s="86" t="n">
        <f aca="false" ca="false" dt2D="false" dtr="false" t="normal">SUM(AH78:AH145)</f>
        <v>0</v>
      </c>
      <c r="AI77" s="86" t="n">
        <f aca="false" ca="false" dt2D="false" dtr="false" t="normal">SUM(AI78:AI145)</f>
        <v>16824000</v>
      </c>
      <c r="AJ77" s="86" t="n">
        <f aca="false" ca="false" dt2D="false" dtr="false" t="normal">SUM(AJ78:AJ145)</f>
        <v>73640526.41000001</v>
      </c>
      <c r="AK77" s="86" t="n">
        <f aca="false" ca="false" dt2D="false" dtr="false" t="normal">SUM(AK78:AK145)</f>
        <v>0</v>
      </c>
      <c r="AL77" s="86" t="n">
        <f aca="false" ca="false" dt2D="false" dtr="false" t="normal">SUM(AL78:AL145)</f>
        <v>57964474.13999999</v>
      </c>
      <c r="AM77" s="86" t="n">
        <f aca="false" ca="false" dt2D="false" dtr="false" t="normal">SUM(AM78:AM145)</f>
        <v>22383154.5</v>
      </c>
      <c r="AN77" s="86" t="n">
        <f aca="false" ca="false" dt2D="false" dtr="false" t="normal">SUM(AN78:AN145)</f>
        <v>1041706.8900000001</v>
      </c>
      <c r="AO77" s="86" t="n">
        <f aca="false" ca="false" dt2D="false" dtr="false" t="normal">SUM(AO78:AO145)</f>
        <v>81045.16</v>
      </c>
      <c r="AP77" s="86" t="n">
        <f aca="false" ca="false" dt2D="false" dtr="false" t="normal">SUM(AP78:AP145)</f>
        <v>3241250.479999999</v>
      </c>
      <c r="AQ77" s="55" t="n"/>
    </row>
    <row customHeight="true" ht="15" outlineLevel="0" r="78">
      <c r="A78" s="59" t="n">
        <f aca="false" ca="false" dt2D="false" dtr="false" t="normal">A76+1</f>
        <v>62</v>
      </c>
      <c r="B78" s="60" t="n">
        <v>1</v>
      </c>
      <c r="C78" s="70" t="s">
        <v>54</v>
      </c>
      <c r="D78" s="70" t="s">
        <v>135</v>
      </c>
      <c r="E78" s="62" t="n">
        <v>1990</v>
      </c>
      <c r="F78" s="62" t="n">
        <v>2017</v>
      </c>
      <c r="G78" s="62" t="s">
        <v>56</v>
      </c>
      <c r="H78" s="62" t="n">
        <v>9</v>
      </c>
      <c r="I78" s="62" t="n">
        <v>1</v>
      </c>
      <c r="J78" s="68" t="n">
        <v>4038.8</v>
      </c>
      <c r="K78" s="68" t="n">
        <v>3343.4</v>
      </c>
      <c r="L78" s="68" t="n">
        <v>0</v>
      </c>
      <c r="M78" s="71" t="n">
        <v>149</v>
      </c>
      <c r="N78" s="65" t="n">
        <f aca="false" ca="false" dt2D="false" dtr="false" t="normal">AA78</f>
        <v>688090.65</v>
      </c>
      <c r="O78" s="68" t="n"/>
      <c r="P78" s="63" t="n">
        <f aca="false" ca="false" dt2D="false" dtr="false" t="normal">N78-Q78-R78-S78-O78-T78</f>
        <v>10823.040000000037</v>
      </c>
      <c r="Q78" s="63" t="n"/>
      <c r="R78" s="63" t="n">
        <v>248415.01</v>
      </c>
      <c r="S78" s="63" t="n">
        <v>428852.6</v>
      </c>
      <c r="T78" s="68" t="n"/>
      <c r="U78" s="63" t="n">
        <f aca="false" ca="false" dt2D="false" dtr="false" t="normal">$N78/($K78+$L78)</f>
        <v>205.8056619010588</v>
      </c>
      <c r="V78" s="63" t="n">
        <f aca="false" ca="false" dt2D="false" dtr="false" t="normal">$N78/($K78+$L78)</f>
        <v>205.8056619010588</v>
      </c>
      <c r="W78" s="66" t="n">
        <v>2019</v>
      </c>
      <c r="X78" s="1" t="n">
        <v>2019</v>
      </c>
      <c r="AA78" s="65" t="n">
        <f aca="false" ca="false" dt2D="false" dtr="false" t="normal">SUM(AB78:AP78)</f>
        <v>688090.65</v>
      </c>
      <c r="AB78" s="68" t="n"/>
      <c r="AC78" s="68" t="n"/>
      <c r="AD78" s="68" t="n">
        <v>683382.39</v>
      </c>
      <c r="AE78" s="68" t="n"/>
      <c r="AF78" s="68" t="n"/>
      <c r="AG78" s="68" t="n"/>
      <c r="AH78" s="68" t="n"/>
      <c r="AI78" s="68" t="n"/>
      <c r="AJ78" s="68" t="n"/>
      <c r="AK78" s="68" t="n"/>
      <c r="AL78" s="72" t="n"/>
      <c r="AM78" s="68" t="n"/>
      <c r="AN78" s="68" t="n"/>
      <c r="AO78" s="68" t="n"/>
      <c r="AP78" s="79" t="n">
        <v>4708.26</v>
      </c>
      <c r="AQ78" s="55" t="n"/>
    </row>
    <row customHeight="true" ht="15" outlineLevel="0" r="79">
      <c r="A79" s="59" t="n">
        <f aca="false" ca="false" dt2D="false" dtr="false" t="normal">A78+1</f>
        <v>63</v>
      </c>
      <c r="B79" s="60" t="n">
        <f aca="false" ca="false" dt2D="false" dtr="false" t="normal">B78+1</f>
        <v>2</v>
      </c>
      <c r="C79" s="70" t="s">
        <v>136</v>
      </c>
      <c r="D79" s="70" t="s">
        <v>137</v>
      </c>
      <c r="E79" s="62" t="n">
        <v>1998</v>
      </c>
      <c r="F79" s="62" t="n">
        <v>1998</v>
      </c>
      <c r="G79" s="62" t="s">
        <v>70</v>
      </c>
      <c r="H79" s="62" t="n">
        <v>5</v>
      </c>
      <c r="I79" s="62" t="n">
        <v>4</v>
      </c>
      <c r="J79" s="68" t="n">
        <v>4979.8</v>
      </c>
      <c r="K79" s="68" t="n">
        <v>4317</v>
      </c>
      <c r="L79" s="68" t="n">
        <v>0</v>
      </c>
      <c r="M79" s="71" t="n">
        <v>170</v>
      </c>
      <c r="N79" s="65" t="n">
        <f aca="false" ca="false" dt2D="false" dtr="false" t="normal">AA79</f>
        <v>4306010.6</v>
      </c>
      <c r="O79" s="68" t="n"/>
      <c r="P79" s="63" t="n">
        <f aca="false" ca="false" dt2D="false" dtr="false" t="normal">N79-Q79-R79-S79-O79-T79</f>
        <v>2987446.38</v>
      </c>
      <c r="Q79" s="63" t="n"/>
      <c r="R79" s="63" t="n">
        <v>1318564.22</v>
      </c>
      <c r="S79" s="63" t="n"/>
      <c r="T79" s="68" t="n"/>
      <c r="U79" s="63" t="n">
        <f aca="false" ca="false" dt2D="false" dtr="false" t="normal">$N79/($K79+$L79)</f>
        <v>997.4543896224229</v>
      </c>
      <c r="V79" s="63" t="n">
        <f aca="false" ca="false" dt2D="false" dtr="false" t="normal">$N79/($K79+$L79)</f>
        <v>997.4543896224229</v>
      </c>
      <c r="W79" s="66" t="n">
        <v>2019</v>
      </c>
      <c r="X79" s="1" t="n">
        <v>2019</v>
      </c>
      <c r="AA79" s="65" t="n">
        <f aca="false" ca="false" dt2D="false" dtr="false" t="normal">SUM(AB79:AP79)</f>
        <v>4306010.6</v>
      </c>
      <c r="AB79" s="68" t="n"/>
      <c r="AC79" s="68" t="n"/>
      <c r="AD79" s="68" t="n"/>
      <c r="AE79" s="68" t="n"/>
      <c r="AF79" s="68" t="n"/>
      <c r="AG79" s="68" t="n"/>
      <c r="AH79" s="68" t="n"/>
      <c r="AI79" s="68" t="n"/>
      <c r="AJ79" s="68" t="n">
        <v>4240432.1</v>
      </c>
      <c r="AK79" s="68" t="n"/>
      <c r="AL79" s="72" t="n"/>
      <c r="AM79" s="68" t="n"/>
      <c r="AN79" s="68" t="n"/>
      <c r="AO79" s="68" t="n"/>
      <c r="AP79" s="79" t="n">
        <v>65578.5</v>
      </c>
      <c r="AQ79" s="55" t="n"/>
    </row>
    <row customHeight="true" ht="15" outlineLevel="0" r="80">
      <c r="A80" s="59" t="n">
        <f aca="false" ca="false" dt2D="false" dtr="false" t="normal">A79+1</f>
        <v>64</v>
      </c>
      <c r="B80" s="60" t="n">
        <f aca="false" ca="false" dt2D="false" dtr="false" t="normal">B79+1</f>
        <v>3</v>
      </c>
      <c r="C80" s="70" t="s">
        <v>138</v>
      </c>
      <c r="D80" s="70" t="s">
        <v>139</v>
      </c>
      <c r="E80" s="62" t="n">
        <v>1993</v>
      </c>
      <c r="F80" s="62" t="n">
        <v>2009</v>
      </c>
      <c r="G80" s="62" t="s">
        <v>70</v>
      </c>
      <c r="H80" s="62" t="n">
        <v>10</v>
      </c>
      <c r="I80" s="62" t="n">
        <v>5</v>
      </c>
      <c r="J80" s="68" t="n">
        <v>16387.7</v>
      </c>
      <c r="K80" s="68" t="n">
        <v>13606.7</v>
      </c>
      <c r="L80" s="68" t="n">
        <v>0</v>
      </c>
      <c r="M80" s="71" t="n">
        <v>469</v>
      </c>
      <c r="N80" s="65" t="n">
        <f aca="false" ca="false" dt2D="false" dtr="false" t="normal">AA80</f>
        <v>17174000</v>
      </c>
      <c r="O80" s="68" t="n"/>
      <c r="P80" s="63" t="n">
        <f aca="false" ca="false" dt2D="false" dtr="false" t="normal">N80-Q80-R80-S80-O80-T80</f>
        <v>10658219.738</v>
      </c>
      <c r="Q80" s="63" t="n">
        <v>1717400</v>
      </c>
      <c r="R80" s="63" t="n">
        <v>4798380.262</v>
      </c>
      <c r="S80" s="63" t="n"/>
      <c r="T80" s="68" t="n"/>
      <c r="U80" s="63" t="n">
        <f aca="false" ca="false" dt2D="false" dtr="false" t="normal">$N80/($K80+$L80)</f>
        <v>1262.1723121697398</v>
      </c>
      <c r="V80" s="63" t="n">
        <f aca="false" ca="false" dt2D="false" dtr="false" t="normal">$N80/($K80+$L80)</f>
        <v>1262.1723121697398</v>
      </c>
      <c r="W80" s="66" t="n">
        <v>2019</v>
      </c>
      <c r="X80" s="1" t="n">
        <v>2019</v>
      </c>
      <c r="AA80" s="65" t="n">
        <f aca="false" ca="false" dt2D="false" dtr="false" t="normal">SUM(AB80:AP80)</f>
        <v>17174000</v>
      </c>
      <c r="AB80" s="68" t="n"/>
      <c r="AC80" s="68" t="n"/>
      <c r="AD80" s="68" t="n"/>
      <c r="AE80" s="68" t="n"/>
      <c r="AF80" s="68" t="n"/>
      <c r="AG80" s="68" t="n"/>
      <c r="AH80" s="68" t="n"/>
      <c r="AI80" s="68" t="n">
        <v>16824000</v>
      </c>
      <c r="AJ80" s="68" t="n"/>
      <c r="AK80" s="68" t="n"/>
      <c r="AL80" s="72" t="n"/>
      <c r="AM80" s="68" t="n"/>
      <c r="AN80" s="68" t="n">
        <v>350000</v>
      </c>
      <c r="AO80" s="68" t="n"/>
      <c r="AP80" s="79" t="n">
        <v>0</v>
      </c>
      <c r="AQ80" s="55" t="n"/>
    </row>
    <row customHeight="true" ht="15" outlineLevel="0" r="81">
      <c r="A81" s="59" t="n">
        <f aca="false" ca="false" dt2D="false" dtr="false" t="normal">A80+1</f>
        <v>65</v>
      </c>
      <c r="B81" s="60" t="n">
        <f aca="false" ca="false" dt2D="false" dtr="false" t="normal">B80+1</f>
        <v>4</v>
      </c>
      <c r="C81" s="70" t="s">
        <v>54</v>
      </c>
      <c r="D81" s="70" t="s">
        <v>140</v>
      </c>
      <c r="E81" s="62" t="n">
        <v>1993</v>
      </c>
      <c r="F81" s="62" t="n">
        <v>2007</v>
      </c>
      <c r="G81" s="62" t="s">
        <v>56</v>
      </c>
      <c r="H81" s="62" t="n">
        <v>9</v>
      </c>
      <c r="I81" s="62" t="n">
        <v>2</v>
      </c>
      <c r="J81" s="68" t="n">
        <v>5832.9</v>
      </c>
      <c r="K81" s="68" t="n">
        <v>4738.4</v>
      </c>
      <c r="L81" s="68" t="n">
        <v>267.2</v>
      </c>
      <c r="M81" s="71" t="n">
        <v>154</v>
      </c>
      <c r="N81" s="65" t="n">
        <f aca="false" ca="false" dt2D="false" dtr="false" t="normal">AA81</f>
        <v>1964690.76</v>
      </c>
      <c r="O81" s="68" t="n"/>
      <c r="P81" s="63" t="n">
        <v>0</v>
      </c>
      <c r="Q81" s="63" t="n"/>
      <c r="R81" s="63" t="n">
        <v>1832669.02</v>
      </c>
      <c r="S81" s="63" t="n">
        <f aca="false" ca="false" dt2D="false" dtr="false" t="normal">N81-O81-Q81-R81-T81</f>
        <v>132021.74</v>
      </c>
      <c r="T81" s="68" t="n"/>
      <c r="U81" s="63" t="n">
        <f aca="false" ca="false" dt2D="false" dtr="false" t="normal">$N81/($K81+$L81)</f>
        <v>392.4985536199457</v>
      </c>
      <c r="V81" s="63" t="n">
        <f aca="false" ca="false" dt2D="false" dtr="false" t="normal">$N81/($K81+$L81)</f>
        <v>392.4985536199457</v>
      </c>
      <c r="W81" s="66" t="n">
        <v>2019</v>
      </c>
      <c r="X81" s="1" t="n">
        <v>2019</v>
      </c>
      <c r="AA81" s="65" t="n">
        <f aca="false" ca="false" dt2D="false" dtr="false" t="normal">SUM(AB81:AP81)</f>
        <v>1964690.76</v>
      </c>
      <c r="AB81" s="68" t="n"/>
      <c r="AC81" s="68" t="n"/>
      <c r="AD81" s="68" t="n"/>
      <c r="AE81" s="68" t="n"/>
      <c r="AF81" s="68" t="n"/>
      <c r="AG81" s="68" t="n"/>
      <c r="AH81" s="68" t="n"/>
      <c r="AI81" s="68" t="n"/>
      <c r="AJ81" s="68" t="n">
        <v>1936510.04</v>
      </c>
      <c r="AK81" s="68" t="n"/>
      <c r="AL81" s="72" t="n"/>
      <c r="AM81" s="68" t="n"/>
      <c r="AN81" s="68" t="n"/>
      <c r="AO81" s="68" t="n"/>
      <c r="AP81" s="79" t="n">
        <v>28180.72</v>
      </c>
      <c r="AQ81" s="55" t="n"/>
    </row>
    <row customHeight="true" ht="15" outlineLevel="0" r="82">
      <c r="A82" s="59" t="n">
        <f aca="false" ca="false" dt2D="false" dtr="false" t="normal">A81+1</f>
        <v>66</v>
      </c>
      <c r="B82" s="60" t="n">
        <f aca="false" ca="false" dt2D="false" dtr="false" t="normal">B81+1</f>
        <v>5</v>
      </c>
      <c r="C82" s="70" t="s">
        <v>54</v>
      </c>
      <c r="D82" s="70" t="s">
        <v>141</v>
      </c>
      <c r="E82" s="62" t="n">
        <v>1999</v>
      </c>
      <c r="F82" s="62" t="n">
        <v>2007</v>
      </c>
      <c r="G82" s="62" t="s">
        <v>56</v>
      </c>
      <c r="H82" s="62" t="n">
        <v>9</v>
      </c>
      <c r="I82" s="62" t="n">
        <v>1</v>
      </c>
      <c r="J82" s="68" t="n">
        <v>3327.1</v>
      </c>
      <c r="K82" s="68" t="n">
        <v>2761.3</v>
      </c>
      <c r="L82" s="68" t="n">
        <v>127.1</v>
      </c>
      <c r="M82" s="71" t="n">
        <v>93</v>
      </c>
      <c r="N82" s="65" t="n">
        <f aca="false" ca="false" dt2D="false" dtr="false" t="normal">AA82</f>
        <v>1290038.56</v>
      </c>
      <c r="O82" s="68" t="n"/>
      <c r="P82" s="63" t="n"/>
      <c r="Q82" s="63" t="n"/>
      <c r="R82" s="63" t="n">
        <v>1056228.65</v>
      </c>
      <c r="S82" s="63" t="n">
        <f aca="false" ca="false" dt2D="false" dtr="false" t="normal">N82-O82-Q82-R82-T82</f>
        <v>233809.91000000015</v>
      </c>
      <c r="T82" s="68" t="n"/>
      <c r="U82" s="63" t="n">
        <f aca="false" ca="false" dt2D="false" dtr="false" t="normal">$N82/($K82+$L82)</f>
        <v>446.6273923279324</v>
      </c>
      <c r="V82" s="63" t="n">
        <f aca="false" ca="false" dt2D="false" dtr="false" t="normal">$N82/($K82+$L82)</f>
        <v>446.6273923279324</v>
      </c>
      <c r="W82" s="66" t="n">
        <v>2019</v>
      </c>
      <c r="X82" s="1" t="n">
        <v>2019</v>
      </c>
      <c r="AA82" s="65" t="n">
        <f aca="false" ca="false" dt2D="false" dtr="false" t="normal">SUM(AB82:AP82)</f>
        <v>1290038.56</v>
      </c>
      <c r="AB82" s="68" t="n"/>
      <c r="AC82" s="68" t="n"/>
      <c r="AD82" s="68" t="n"/>
      <c r="AE82" s="68" t="n"/>
      <c r="AF82" s="68" t="n"/>
      <c r="AG82" s="68" t="n"/>
      <c r="AH82" s="68" t="n"/>
      <c r="AI82" s="68" t="n"/>
      <c r="AJ82" s="68" t="n">
        <v>1274024.62</v>
      </c>
      <c r="AK82" s="68" t="n"/>
      <c r="AL82" s="72" t="n"/>
      <c r="AM82" s="68" t="n"/>
      <c r="AN82" s="68" t="n"/>
      <c r="AO82" s="68" t="n"/>
      <c r="AP82" s="79" t="n">
        <v>16013.94</v>
      </c>
      <c r="AQ82" s="55" t="n"/>
    </row>
    <row customHeight="true" ht="15" outlineLevel="0" r="83">
      <c r="A83" s="59" t="n">
        <f aca="false" ca="false" dt2D="false" dtr="false" t="normal">A82+1</f>
        <v>67</v>
      </c>
      <c r="B83" s="60" t="n">
        <f aca="false" ca="false" dt2D="false" dtr="false" t="normal">B82+1</f>
        <v>6</v>
      </c>
      <c r="C83" s="70" t="s">
        <v>54</v>
      </c>
      <c r="D83" s="70" t="s">
        <v>142</v>
      </c>
      <c r="E83" s="62" t="n">
        <v>1990</v>
      </c>
      <c r="F83" s="62" t="n">
        <v>2017</v>
      </c>
      <c r="G83" s="62" t="s">
        <v>56</v>
      </c>
      <c r="H83" s="62" t="n">
        <v>9</v>
      </c>
      <c r="I83" s="62" t="n">
        <v>1</v>
      </c>
      <c r="J83" s="68" t="n">
        <v>4531.3</v>
      </c>
      <c r="K83" s="68" t="n">
        <v>3890.9</v>
      </c>
      <c r="L83" s="68" t="n">
        <v>0</v>
      </c>
      <c r="M83" s="71" t="n">
        <v>144</v>
      </c>
      <c r="N83" s="65" t="n">
        <f aca="false" ca="false" dt2D="false" dtr="false" t="normal">AA83</f>
        <v>1693030.5</v>
      </c>
      <c r="O83" s="68" t="n"/>
      <c r="P83" s="63" t="n">
        <v>0</v>
      </c>
      <c r="Q83" s="63" t="n"/>
      <c r="R83" s="63" t="n">
        <v>1440370.6732</v>
      </c>
      <c r="S83" s="63" t="n">
        <f aca="false" ca="false" dt2D="false" dtr="false" t="normal">N83-O83-Q83-R83-T83</f>
        <v>252659.82679999992</v>
      </c>
      <c r="T83" s="68" t="n"/>
      <c r="U83" s="63" t="n">
        <f aca="false" ca="false" dt2D="false" dtr="false" t="normal">$N83/($K83+$L83)</f>
        <v>435.1256778637333</v>
      </c>
      <c r="V83" s="63" t="n">
        <f aca="false" ca="false" dt2D="false" dtr="false" t="normal">$N83/($K83+$L83)</f>
        <v>435.1256778637333</v>
      </c>
      <c r="W83" s="66" t="n">
        <v>2019</v>
      </c>
      <c r="X83" s="1" t="n">
        <v>2019</v>
      </c>
      <c r="AA83" s="65" t="n">
        <f aca="false" ca="false" dt2D="false" dtr="false" t="normal">SUM(AB83:AP83)</f>
        <v>1693030.5</v>
      </c>
      <c r="AB83" s="68" t="n"/>
      <c r="AC83" s="68" t="n"/>
      <c r="AD83" s="68" t="n"/>
      <c r="AE83" s="68" t="n"/>
      <c r="AF83" s="68" t="n"/>
      <c r="AG83" s="68" t="n"/>
      <c r="AH83" s="68" t="n"/>
      <c r="AI83" s="68" t="n"/>
      <c r="AJ83" s="68" t="n">
        <v>1671024.34</v>
      </c>
      <c r="AK83" s="68" t="n"/>
      <c r="AL83" s="72" t="n"/>
      <c r="AM83" s="68" t="n"/>
      <c r="AN83" s="68" t="n"/>
      <c r="AO83" s="68" t="n"/>
      <c r="AP83" s="79" t="n">
        <v>22006.16</v>
      </c>
      <c r="AQ83" s="55" t="n"/>
    </row>
    <row customHeight="true" ht="15" outlineLevel="0" r="84">
      <c r="A84" s="59" t="n">
        <f aca="false" ca="false" dt2D="false" dtr="false" t="normal">A83+1</f>
        <v>68</v>
      </c>
      <c r="B84" s="60" t="n">
        <f aca="false" ca="false" dt2D="false" dtr="false" t="normal">B83+1</f>
        <v>7</v>
      </c>
      <c r="C84" s="70" t="s">
        <v>143</v>
      </c>
      <c r="D84" s="70" t="s">
        <v>144</v>
      </c>
      <c r="E84" s="62" t="n">
        <v>1994</v>
      </c>
      <c r="F84" s="62" t="n">
        <v>2017</v>
      </c>
      <c r="G84" s="62" t="s">
        <v>56</v>
      </c>
      <c r="H84" s="62" t="n">
        <v>10</v>
      </c>
      <c r="I84" s="62" t="n">
        <v>1</v>
      </c>
      <c r="J84" s="68" t="n">
        <v>3088</v>
      </c>
      <c r="K84" s="68" t="n">
        <v>2738.3</v>
      </c>
      <c r="L84" s="68" t="n">
        <v>0</v>
      </c>
      <c r="M84" s="71" t="n">
        <v>106</v>
      </c>
      <c r="N84" s="65" t="n">
        <f aca="false" ca="false" dt2D="false" dtr="false" t="normal">AA84</f>
        <v>703524.04</v>
      </c>
      <c r="O84" s="68" t="n"/>
      <c r="P84" s="63" t="n">
        <v>0</v>
      </c>
      <c r="Q84" s="63" t="n"/>
      <c r="R84" s="63" t="n">
        <f aca="false" ca="false" dt2D="false" dtr="false" t="normal">N84</f>
        <v>703524.04</v>
      </c>
      <c r="S84" s="63" t="n"/>
      <c r="T84" s="68" t="n"/>
      <c r="U84" s="63" t="n">
        <f aca="false" ca="false" dt2D="false" dtr="false" t="normal">$N84/($K84+$L84)</f>
        <v>256.9200014607603</v>
      </c>
      <c r="V84" s="63" t="n">
        <f aca="false" ca="false" dt2D="false" dtr="false" t="normal">$N84/($K84+$L84)</f>
        <v>256.9200014607603</v>
      </c>
      <c r="W84" s="66" t="n">
        <v>2019</v>
      </c>
      <c r="X84" s="1" t="n">
        <v>2019</v>
      </c>
      <c r="AA84" s="65" t="n">
        <f aca="false" ca="false" dt2D="false" dtr="false" t="normal">SUM(AB84:AP84)</f>
        <v>703524.04</v>
      </c>
      <c r="AB84" s="68" t="n"/>
      <c r="AC84" s="68" t="n"/>
      <c r="AD84" s="68" t="n">
        <v>703524.04</v>
      </c>
      <c r="AE84" s="68" t="n"/>
      <c r="AF84" s="68" t="n"/>
      <c r="AG84" s="68" t="n"/>
      <c r="AH84" s="68" t="n"/>
      <c r="AI84" s="68" t="n"/>
      <c r="AJ84" s="68" t="n"/>
      <c r="AK84" s="68" t="n"/>
      <c r="AL84" s="72" t="n"/>
      <c r="AM84" s="68" t="n"/>
      <c r="AN84" s="68" t="n"/>
      <c r="AO84" s="68" t="n"/>
      <c r="AP84" s="79" t="n">
        <v>0</v>
      </c>
      <c r="AQ84" s="55" t="n"/>
    </row>
    <row customHeight="true" ht="15" outlineLevel="0" r="85">
      <c r="A85" s="59" t="n">
        <f aca="false" ca="false" dt2D="false" dtr="false" t="normal">A84+1</f>
        <v>69</v>
      </c>
      <c r="B85" s="60" t="n">
        <f aca="false" ca="false" dt2D="false" dtr="false" t="normal">B84+1</f>
        <v>8</v>
      </c>
      <c r="C85" s="70" t="s">
        <v>143</v>
      </c>
      <c r="D85" s="70" t="s">
        <v>145</v>
      </c>
      <c r="E85" s="62" t="n">
        <v>1989</v>
      </c>
      <c r="F85" s="62" t="n">
        <v>2008</v>
      </c>
      <c r="G85" s="62" t="s">
        <v>56</v>
      </c>
      <c r="H85" s="62" t="n">
        <v>9</v>
      </c>
      <c r="I85" s="62" t="n">
        <v>1</v>
      </c>
      <c r="J85" s="68" t="n">
        <v>3177.2</v>
      </c>
      <c r="K85" s="68" t="n">
        <v>2635.9</v>
      </c>
      <c r="L85" s="68" t="n">
        <v>58</v>
      </c>
      <c r="M85" s="71" t="n">
        <v>108</v>
      </c>
      <c r="N85" s="65" t="n">
        <f aca="false" ca="false" dt2D="false" dtr="false" t="normal">AA85</f>
        <v>692116.79</v>
      </c>
      <c r="O85" s="68" t="n"/>
      <c r="P85" s="63" t="n">
        <f aca="false" ca="false" dt2D="false" dtr="false" t="normal">N85-Q85-R85-S85-O85-T85</f>
        <v>89079.21000000008</v>
      </c>
      <c r="Q85" s="63" t="n"/>
      <c r="R85" s="63" t="n">
        <v>603037.58</v>
      </c>
      <c r="S85" s="63" t="n"/>
      <c r="T85" s="68" t="n"/>
      <c r="U85" s="63" t="n">
        <f aca="false" ca="false" dt2D="false" dtr="false" t="normal">$N85/($K85+$L85)</f>
        <v>256.92000074241804</v>
      </c>
      <c r="V85" s="63" t="n">
        <f aca="false" ca="false" dt2D="false" dtr="false" t="normal">$N85/($K85+$L85)</f>
        <v>256.92000074241804</v>
      </c>
      <c r="W85" s="66" t="n">
        <v>2019</v>
      </c>
      <c r="X85" s="1" t="n">
        <v>2019</v>
      </c>
      <c r="AA85" s="65" t="n">
        <f aca="false" ca="false" dt2D="false" dtr="false" t="normal">SUM(AB85:AP85)</f>
        <v>692116.79</v>
      </c>
      <c r="AB85" s="68" t="n"/>
      <c r="AC85" s="68" t="n"/>
      <c r="AD85" s="68" t="n">
        <v>643668.61</v>
      </c>
      <c r="AE85" s="68" t="n"/>
      <c r="AF85" s="68" t="n"/>
      <c r="AG85" s="68" t="n"/>
      <c r="AH85" s="68" t="n"/>
      <c r="AI85" s="68" t="n"/>
      <c r="AJ85" s="68" t="n"/>
      <c r="AK85" s="68" t="n"/>
      <c r="AL85" s="72" t="n"/>
      <c r="AM85" s="68" t="n"/>
      <c r="AN85" s="68" t="n">
        <v>27684.68</v>
      </c>
      <c r="AO85" s="68" t="n">
        <v>6921.16</v>
      </c>
      <c r="AP85" s="79" t="n">
        <v>13842.34</v>
      </c>
      <c r="AQ85" s="55" t="n"/>
    </row>
    <row customHeight="true" ht="15" outlineLevel="0" r="86">
      <c r="A86" s="59" t="n">
        <f aca="false" ca="false" dt2D="false" dtr="false" t="normal">A85+1</f>
        <v>70</v>
      </c>
      <c r="B86" s="60" t="n">
        <f aca="false" ca="false" dt2D="false" dtr="false" t="normal">B85+1</f>
        <v>9</v>
      </c>
      <c r="C86" s="70" t="s">
        <v>143</v>
      </c>
      <c r="D86" s="70" t="s">
        <v>146</v>
      </c>
      <c r="E86" s="62" t="n">
        <v>1984</v>
      </c>
      <c r="F86" s="62" t="n">
        <v>2009</v>
      </c>
      <c r="G86" s="62" t="s">
        <v>56</v>
      </c>
      <c r="H86" s="62" t="n">
        <v>5</v>
      </c>
      <c r="I86" s="62" t="n">
        <v>9</v>
      </c>
      <c r="J86" s="68" t="n">
        <v>10740.2</v>
      </c>
      <c r="K86" s="68" t="n">
        <v>8912.8</v>
      </c>
      <c r="L86" s="68" t="n">
        <v>0</v>
      </c>
      <c r="M86" s="71" t="n">
        <v>402</v>
      </c>
      <c r="N86" s="65" t="n">
        <f aca="false" ca="false" dt2D="false" dtr="false" t="normal">AA86</f>
        <v>7453202</v>
      </c>
      <c r="O86" s="68" t="n"/>
      <c r="P86" s="63" t="n">
        <f aca="false" ca="false" dt2D="false" dtr="false" t="normal">N86-Q86-R86-S86-O86-T86</f>
        <v>4676778.4399999995</v>
      </c>
      <c r="Q86" s="63" t="n"/>
      <c r="R86" s="63" t="n">
        <v>2776423.56</v>
      </c>
      <c r="S86" s="63" t="n"/>
      <c r="T86" s="68" t="n"/>
      <c r="U86" s="63" t="n">
        <f aca="false" ca="false" dt2D="false" dtr="false" t="normal">$N86/($K86+$L86)</f>
        <v>836.2357508302666</v>
      </c>
      <c r="V86" s="63" t="n">
        <f aca="false" ca="false" dt2D="false" dtr="false" t="normal">$N86/($K86+$L86)</f>
        <v>836.2357508302666</v>
      </c>
      <c r="W86" s="66" t="n">
        <v>2019</v>
      </c>
      <c r="X86" s="1" t="n">
        <v>2019</v>
      </c>
      <c r="AA86" s="65" t="n">
        <f aca="false" ca="false" dt2D="false" dtr="false" t="normal">SUM(AB86:AP86)</f>
        <v>7453202</v>
      </c>
      <c r="AB86" s="68" t="n"/>
      <c r="AC86" s="68" t="n"/>
      <c r="AD86" s="68" t="n"/>
      <c r="AE86" s="68" t="n"/>
      <c r="AF86" s="68" t="n"/>
      <c r="AG86" s="68" t="n"/>
      <c r="AH86" s="68" t="n"/>
      <c r="AI86" s="68" t="n"/>
      <c r="AJ86" s="68" t="n">
        <v>7156706</v>
      </c>
      <c r="AK86" s="68" t="n"/>
      <c r="AL86" s="72" t="n"/>
      <c r="AM86" s="68" t="n"/>
      <c r="AN86" s="68" t="n">
        <v>74124</v>
      </c>
      <c r="AO86" s="68" t="n">
        <v>74124</v>
      </c>
      <c r="AP86" s="79" t="n">
        <v>148248</v>
      </c>
      <c r="AQ86" s="55" t="n"/>
    </row>
    <row customHeight="true" ht="15" outlineLevel="0" r="87">
      <c r="A87" s="59" t="n">
        <f aca="false" ca="false" dt2D="false" dtr="false" t="normal">A86+1</f>
        <v>71</v>
      </c>
      <c r="B87" s="60" t="n">
        <f aca="false" ca="false" dt2D="false" dtr="false" t="normal">B86+1</f>
        <v>10</v>
      </c>
      <c r="C87" s="70" t="s">
        <v>54</v>
      </c>
      <c r="D87" s="70" t="s">
        <v>147</v>
      </c>
      <c r="E87" s="62" t="n">
        <v>1989</v>
      </c>
      <c r="F87" s="62" t="n">
        <v>2016</v>
      </c>
      <c r="G87" s="62" t="s">
        <v>56</v>
      </c>
      <c r="H87" s="62" t="n">
        <v>9</v>
      </c>
      <c r="I87" s="62" t="n">
        <v>1</v>
      </c>
      <c r="J87" s="68" t="n">
        <v>3240.9</v>
      </c>
      <c r="K87" s="68" t="n">
        <v>2778.8</v>
      </c>
      <c r="L87" s="68" t="n">
        <v>0</v>
      </c>
      <c r="M87" s="71" t="n">
        <v>86</v>
      </c>
      <c r="N87" s="65" t="n">
        <f aca="false" ca="false" dt2D="false" dtr="false" t="normal">AA87</f>
        <v>1977522.61</v>
      </c>
      <c r="O87" s="68" t="n"/>
      <c r="P87" s="63" t="n">
        <v>0</v>
      </c>
      <c r="Q87" s="63" t="n"/>
      <c r="R87" s="63" t="n">
        <v>970704.0324</v>
      </c>
      <c r="S87" s="63" t="n">
        <f aca="false" ca="false" dt2D="false" dtr="false" t="normal">N87-O87-Q87-R87-T87</f>
        <v>1006818.5776000001</v>
      </c>
      <c r="T87" s="68" t="n"/>
      <c r="U87" s="63" t="n">
        <f aca="false" ca="false" dt2D="false" dtr="false" t="normal">$N87/($K87+$L87)</f>
        <v>711.6462537786094</v>
      </c>
      <c r="V87" s="63" t="n">
        <f aca="false" ca="false" dt2D="false" dtr="false" t="normal">$N87/($K87+$L87)</f>
        <v>711.6462537786094</v>
      </c>
      <c r="W87" s="66" t="n">
        <v>2019</v>
      </c>
      <c r="X87" s="1" t="n">
        <v>2019</v>
      </c>
      <c r="AA87" s="65" t="n">
        <f aca="false" ca="false" dt2D="false" dtr="false" t="normal">SUM(AB87:AP87)</f>
        <v>1977522.61</v>
      </c>
      <c r="AB87" s="68" t="n">
        <v>1956750.35</v>
      </c>
      <c r="AC87" s="68" t="n"/>
      <c r="AD87" s="68" t="n"/>
      <c r="AE87" s="68" t="n"/>
      <c r="AF87" s="68" t="n"/>
      <c r="AG87" s="68" t="n"/>
      <c r="AH87" s="68" t="n"/>
      <c r="AI87" s="68" t="n"/>
      <c r="AJ87" s="68" t="n"/>
      <c r="AK87" s="68" t="n"/>
      <c r="AL87" s="72" t="n"/>
      <c r="AM87" s="68" t="n"/>
      <c r="AN87" s="68" t="n"/>
      <c r="AO87" s="68" t="n"/>
      <c r="AP87" s="79" t="n">
        <v>20772.26</v>
      </c>
      <c r="AQ87" s="55" t="n"/>
    </row>
    <row customHeight="true" ht="15" outlineLevel="0" r="88">
      <c r="A88" s="59" t="n">
        <f aca="false" ca="false" dt2D="false" dtr="false" t="normal">A87+1</f>
        <v>72</v>
      </c>
      <c r="B88" s="60" t="n">
        <f aca="false" ca="false" dt2D="false" dtr="false" t="normal">B87+1</f>
        <v>11</v>
      </c>
      <c r="C88" s="70" t="s">
        <v>78</v>
      </c>
      <c r="D88" s="70" t="s">
        <v>148</v>
      </c>
      <c r="E88" s="62" t="n">
        <v>1992</v>
      </c>
      <c r="F88" s="62" t="n">
        <v>2016</v>
      </c>
      <c r="G88" s="62" t="s">
        <v>70</v>
      </c>
      <c r="H88" s="62" t="n">
        <v>5</v>
      </c>
      <c r="I88" s="62" t="n">
        <v>4</v>
      </c>
      <c r="J88" s="68" t="n">
        <v>3576.1</v>
      </c>
      <c r="K88" s="68" t="n">
        <v>3131.5</v>
      </c>
      <c r="L88" s="68" t="n">
        <v>0</v>
      </c>
      <c r="M88" s="71" t="n">
        <v>103</v>
      </c>
      <c r="N88" s="65" t="n">
        <f aca="false" ca="false" dt2D="false" dtr="false" t="normal">AA88</f>
        <v>843949.52</v>
      </c>
      <c r="O88" s="68" t="n"/>
      <c r="P88" s="63" t="n">
        <v>0</v>
      </c>
      <c r="Q88" s="63" t="n"/>
      <c r="R88" s="63" t="n">
        <f aca="false" ca="false" dt2D="false" dtr="false" t="normal">N88</f>
        <v>843949.52</v>
      </c>
      <c r="S88" s="63" t="n">
        <v>0</v>
      </c>
      <c r="T88" s="68" t="n"/>
      <c r="U88" s="63" t="n">
        <f aca="false" ca="false" dt2D="false" dtr="false" t="normal">$N88/($K88+$L88)</f>
        <v>269.5032795784768</v>
      </c>
      <c r="V88" s="63" t="n">
        <f aca="false" ca="false" dt2D="false" dtr="false" t="normal">$N88/($K88+$L88)</f>
        <v>269.5032795784768</v>
      </c>
      <c r="W88" s="66" t="n">
        <v>2019</v>
      </c>
      <c r="X88" s="1" t="n">
        <v>2019</v>
      </c>
      <c r="AA88" s="65" t="n">
        <f aca="false" ca="false" dt2D="false" dtr="false" t="normal">SUM(AB88:AP88)</f>
        <v>843949.52</v>
      </c>
      <c r="AB88" s="68" t="n"/>
      <c r="AC88" s="68" t="n">
        <v>832559.79</v>
      </c>
      <c r="AD88" s="68" t="n"/>
      <c r="AE88" s="68" t="n"/>
      <c r="AF88" s="68" t="n"/>
      <c r="AG88" s="68" t="n"/>
      <c r="AH88" s="68" t="n"/>
      <c r="AI88" s="68" t="n"/>
      <c r="AJ88" s="68" t="n"/>
      <c r="AK88" s="68" t="n"/>
      <c r="AL88" s="72" t="n"/>
      <c r="AM88" s="68" t="n"/>
      <c r="AN88" s="68" t="n"/>
      <c r="AO88" s="68" t="n"/>
      <c r="AP88" s="79" t="n">
        <v>11389.73</v>
      </c>
      <c r="AQ88" s="55" t="n"/>
    </row>
    <row customHeight="true" ht="15" outlineLevel="0" r="89">
      <c r="A89" s="59" t="n">
        <f aca="false" ca="false" dt2D="false" dtr="false" t="normal">A88+1</f>
        <v>73</v>
      </c>
      <c r="B89" s="60" t="n">
        <f aca="false" ca="false" dt2D="false" dtr="false" t="normal">B88+1</f>
        <v>12</v>
      </c>
      <c r="C89" s="70" t="s">
        <v>78</v>
      </c>
      <c r="D89" s="70" t="s">
        <v>149</v>
      </c>
      <c r="E89" s="62" t="n">
        <v>1991</v>
      </c>
      <c r="F89" s="62" t="n">
        <v>2016</v>
      </c>
      <c r="G89" s="62" t="s">
        <v>60</v>
      </c>
      <c r="H89" s="62" t="n">
        <v>5</v>
      </c>
      <c r="I89" s="62" t="n">
        <v>4</v>
      </c>
      <c r="J89" s="68" t="n">
        <v>4887.3</v>
      </c>
      <c r="K89" s="68" t="n">
        <v>4839.7</v>
      </c>
      <c r="L89" s="68" t="n">
        <v>0</v>
      </c>
      <c r="M89" s="71" t="n">
        <v>240</v>
      </c>
      <c r="N89" s="65" t="n">
        <f aca="false" ca="false" dt2D="false" dtr="false" t="normal">AA89</f>
        <v>4205296.74</v>
      </c>
      <c r="O89" s="68" t="n"/>
      <c r="P89" s="63" t="n"/>
      <c r="Q89" s="63" t="n">
        <v>0</v>
      </c>
      <c r="R89" s="63" t="n">
        <v>1220458.33</v>
      </c>
      <c r="S89" s="63" t="n">
        <f aca="false" ca="false" dt2D="false" dtr="false" t="normal">N89-O89-Q89-R89-T89</f>
        <v>2984838.41</v>
      </c>
      <c r="T89" s="68" t="n"/>
      <c r="U89" s="63" t="n">
        <f aca="false" ca="false" dt2D="false" dtr="false" t="normal">$N89/($K89+$L89)</f>
        <v>868.916821290576</v>
      </c>
      <c r="V89" s="63" t="n">
        <f aca="false" ca="false" dt2D="false" dtr="false" t="normal">$N89/($K89+$L89)</f>
        <v>868.916821290576</v>
      </c>
      <c r="W89" s="66" t="n">
        <v>2019</v>
      </c>
      <c r="X89" s="1" t="n">
        <v>2019</v>
      </c>
      <c r="AA89" s="65" t="n">
        <f aca="false" ca="false" dt2D="false" dtr="false" t="normal">SUM(AB89:AP89)</f>
        <v>4205296.74</v>
      </c>
      <c r="AB89" s="68" t="n"/>
      <c r="AC89" s="68" t="n">
        <v>1830914.51</v>
      </c>
      <c r="AD89" s="68" t="n"/>
      <c r="AE89" s="68" t="n">
        <v>2317120.92</v>
      </c>
      <c r="AF89" s="68" t="n"/>
      <c r="AG89" s="68" t="n"/>
      <c r="AH89" s="68" t="n"/>
      <c r="AI89" s="68" t="n"/>
      <c r="AJ89" s="68" t="n"/>
      <c r="AK89" s="68" t="n"/>
      <c r="AL89" s="72" t="n"/>
      <c r="AM89" s="68" t="n"/>
      <c r="AN89" s="68" t="n"/>
      <c r="AO89" s="68" t="n"/>
      <c r="AP89" s="79" t="n">
        <v>57261.31</v>
      </c>
      <c r="AQ89" s="55" t="n"/>
    </row>
    <row customHeight="true" ht="15" outlineLevel="0" r="90">
      <c r="A90" s="59" t="n">
        <f aca="false" ca="false" dt2D="false" dtr="false" t="normal">A89+1</f>
        <v>74</v>
      </c>
      <c r="B90" s="60" t="n">
        <f aca="false" ca="false" dt2D="false" dtr="false" t="normal">B89+1</f>
        <v>13</v>
      </c>
      <c r="C90" s="70" t="s">
        <v>78</v>
      </c>
      <c r="D90" s="70" t="s">
        <v>150</v>
      </c>
      <c r="E90" s="62" t="n">
        <v>1974</v>
      </c>
      <c r="F90" s="62" t="n">
        <v>2013</v>
      </c>
      <c r="G90" s="62" t="s">
        <v>60</v>
      </c>
      <c r="H90" s="62" t="n">
        <v>4</v>
      </c>
      <c r="I90" s="62" t="n">
        <v>4</v>
      </c>
      <c r="J90" s="68" t="n">
        <v>4783.36</v>
      </c>
      <c r="K90" s="68" t="n">
        <v>3552.1</v>
      </c>
      <c r="L90" s="68" t="n">
        <v>0</v>
      </c>
      <c r="M90" s="71" t="n">
        <v>164</v>
      </c>
      <c r="N90" s="65" t="n">
        <f aca="false" ca="false" dt2D="false" dtr="false" t="normal">AA90</f>
        <v>2187839.4699999997</v>
      </c>
      <c r="O90" s="68" t="n"/>
      <c r="P90" s="63" t="n">
        <f aca="false" ca="false" dt2D="false" dtr="false" t="normal">N90-Q90-R90-S90-O90-T90</f>
        <v>1217660.2599999998</v>
      </c>
      <c r="Q90" s="63" t="n"/>
      <c r="R90" s="63" t="n">
        <v>960081.54</v>
      </c>
      <c r="S90" s="63" t="n">
        <v>10097.67</v>
      </c>
      <c r="T90" s="68" t="n"/>
      <c r="U90" s="63" t="n">
        <f aca="false" ca="false" dt2D="false" dtr="false" t="normal">$N90/($K90+$L90)</f>
        <v>615.9284564060696</v>
      </c>
      <c r="V90" s="63" t="n">
        <f aca="false" ca="false" dt2D="false" dtr="false" t="normal">$N90/($K90+$L90)</f>
        <v>615.9284564060696</v>
      </c>
      <c r="W90" s="66" t="n">
        <v>2019</v>
      </c>
      <c r="X90" s="1" t="n">
        <v>2019</v>
      </c>
      <c r="AA90" s="65" t="n">
        <f aca="false" ca="false" dt2D="false" dtr="false" t="normal">SUM(AB90:AP90)</f>
        <v>2187839.4699999997</v>
      </c>
      <c r="AB90" s="68" t="n"/>
      <c r="AC90" s="68" t="n"/>
      <c r="AD90" s="68" t="n"/>
      <c r="AE90" s="68" t="n"/>
      <c r="AF90" s="68" t="n"/>
      <c r="AG90" s="68" t="n"/>
      <c r="AH90" s="68" t="n"/>
      <c r="AI90" s="68" t="n"/>
      <c r="AJ90" s="68" t="n"/>
      <c r="AK90" s="68" t="n"/>
      <c r="AL90" s="72" t="n">
        <v>2154180.57</v>
      </c>
      <c r="AM90" s="68" t="n"/>
      <c r="AN90" s="68" t="n"/>
      <c r="AO90" s="68" t="n"/>
      <c r="AP90" s="79" t="n">
        <v>33658.9</v>
      </c>
      <c r="AQ90" s="55" t="n"/>
    </row>
    <row customHeight="true" ht="15" outlineLevel="0" r="91">
      <c r="A91" s="59" t="n">
        <f aca="false" ca="false" dt2D="false" dtr="false" t="normal">A90+1</f>
        <v>75</v>
      </c>
      <c r="B91" s="60" t="n">
        <f aca="false" ca="false" dt2D="false" dtr="false" t="normal">B90+1</f>
        <v>14</v>
      </c>
      <c r="C91" s="70" t="s">
        <v>78</v>
      </c>
      <c r="D91" s="70" t="s">
        <v>151</v>
      </c>
      <c r="E91" s="62" t="n">
        <v>1975</v>
      </c>
      <c r="F91" s="62" t="n">
        <v>2013</v>
      </c>
      <c r="G91" s="62" t="s">
        <v>70</v>
      </c>
      <c r="H91" s="62" t="n">
        <v>4</v>
      </c>
      <c r="I91" s="62" t="n">
        <v>6</v>
      </c>
      <c r="J91" s="68" t="n">
        <v>4262.6</v>
      </c>
      <c r="K91" s="68" t="n">
        <v>3897.8</v>
      </c>
      <c r="L91" s="68" t="n">
        <v>0</v>
      </c>
      <c r="M91" s="71" t="n">
        <v>159</v>
      </c>
      <c r="N91" s="65" t="n">
        <f aca="false" ca="false" dt2D="false" dtr="false" t="normal">AA91</f>
        <v>1122819.42</v>
      </c>
      <c r="O91" s="68" t="n"/>
      <c r="P91" s="63" t="n">
        <f aca="false" ca="false" dt2D="false" dtr="false" t="normal">N91-Q91-R91-S91-O91-T91</f>
        <v>37662.4895999999</v>
      </c>
      <c r="Q91" s="63" t="n"/>
      <c r="R91" s="63" t="n">
        <v>1080583.3044</v>
      </c>
      <c r="S91" s="63" t="n">
        <v>4573.626</v>
      </c>
      <c r="T91" s="68" t="n"/>
      <c r="U91" s="63" t="n">
        <f aca="false" ca="false" dt2D="false" dtr="false" t="normal">$N91/($K91+$L91)</f>
        <v>288.0649135409718</v>
      </c>
      <c r="V91" s="63" t="n">
        <f aca="false" ca="false" dt2D="false" dtr="false" t="normal">$N91/($K91+$L91)</f>
        <v>288.0649135409718</v>
      </c>
      <c r="W91" s="66" t="n">
        <v>2019</v>
      </c>
      <c r="X91" s="1" t="n">
        <v>2019</v>
      </c>
      <c r="AA91" s="65" t="n">
        <f aca="false" ca="false" dt2D="false" dtr="false" t="normal">SUM(AB91:AP91)</f>
        <v>1122819.42</v>
      </c>
      <c r="AB91" s="68" t="n"/>
      <c r="AC91" s="68" t="n"/>
      <c r="AD91" s="68" t="n"/>
      <c r="AE91" s="68" t="n"/>
      <c r="AF91" s="68" t="n"/>
      <c r="AG91" s="68" t="n"/>
      <c r="AH91" s="68" t="n"/>
      <c r="AI91" s="68" t="n"/>
      <c r="AJ91" s="68" t="n"/>
      <c r="AK91" s="68" t="n"/>
      <c r="AL91" s="72" t="n"/>
      <c r="AM91" s="68" t="n">
        <v>1107574</v>
      </c>
      <c r="AN91" s="68" t="n"/>
      <c r="AO91" s="68" t="n"/>
      <c r="AP91" s="79" t="n">
        <v>15245.42</v>
      </c>
      <c r="AQ91" s="55" t="n"/>
    </row>
    <row customHeight="true" ht="15" outlineLevel="0" r="92">
      <c r="A92" s="59" t="n">
        <f aca="false" ca="false" dt2D="false" dtr="false" t="normal">A91+1</f>
        <v>76</v>
      </c>
      <c r="B92" s="60" t="n">
        <f aca="false" ca="false" dt2D="false" dtr="false" t="normal">B91+1</f>
        <v>15</v>
      </c>
      <c r="C92" s="70" t="s">
        <v>78</v>
      </c>
      <c r="D92" s="70" t="s">
        <v>152</v>
      </c>
      <c r="E92" s="62" t="n">
        <v>1976</v>
      </c>
      <c r="F92" s="62" t="n">
        <v>2005</v>
      </c>
      <c r="G92" s="62" t="s">
        <v>60</v>
      </c>
      <c r="H92" s="62" t="n">
        <v>5</v>
      </c>
      <c r="I92" s="62" t="n">
        <v>6</v>
      </c>
      <c r="J92" s="68" t="n">
        <v>3918.8</v>
      </c>
      <c r="K92" s="68" t="n">
        <v>3432.3</v>
      </c>
      <c r="L92" s="68" t="n">
        <v>0</v>
      </c>
      <c r="M92" s="71" t="n">
        <v>155</v>
      </c>
      <c r="N92" s="65" t="n">
        <f aca="false" ca="false" dt2D="false" dtr="false" t="normal">AA92</f>
        <v>4705774.24</v>
      </c>
      <c r="O92" s="68" t="n"/>
      <c r="P92" s="63" t="n">
        <f aca="false" ca="false" dt2D="false" dtr="false" t="normal">N92-Q92-R92-S92-O92-T92</f>
        <v>2733242.7800000003</v>
      </c>
      <c r="Q92" s="63" t="n"/>
      <c r="R92" s="63" t="n">
        <v>846033</v>
      </c>
      <c r="S92" s="63" t="n">
        <v>1126498.46</v>
      </c>
      <c r="T92" s="68" t="n"/>
      <c r="U92" s="63" t="n">
        <f aca="false" ca="false" dt2D="false" dtr="false" t="normal">$N92/($K92+$L92)</f>
        <v>1371.0264953529704</v>
      </c>
      <c r="V92" s="63" t="n">
        <f aca="false" ca="false" dt2D="false" dtr="false" t="normal">$N92/($K92+$L92)</f>
        <v>1371.0264953529704</v>
      </c>
      <c r="W92" s="66" t="n">
        <v>2019</v>
      </c>
      <c r="X92" s="1" t="n">
        <v>2019</v>
      </c>
      <c r="AA92" s="65" t="n">
        <f aca="false" ca="false" dt2D="false" dtr="false" t="normal">SUM(AB92:AP92)</f>
        <v>4705774.24</v>
      </c>
      <c r="AB92" s="68" t="n"/>
      <c r="AC92" s="68" t="n"/>
      <c r="AD92" s="68" t="n">
        <v>742034.28</v>
      </c>
      <c r="AE92" s="68" t="n"/>
      <c r="AF92" s="68" t="n"/>
      <c r="AG92" s="68" t="n"/>
      <c r="AH92" s="68" t="n"/>
      <c r="AI92" s="68" t="n"/>
      <c r="AJ92" s="68" t="n">
        <v>574851.31</v>
      </c>
      <c r="AK92" s="68" t="n"/>
      <c r="AL92" s="72" t="n">
        <v>2245327.24</v>
      </c>
      <c r="AM92" s="68" t="n">
        <v>1070461.73</v>
      </c>
      <c r="AN92" s="68" t="n"/>
      <c r="AO92" s="68" t="n"/>
      <c r="AP92" s="79" t="n">
        <v>73099.68</v>
      </c>
      <c r="AQ92" s="55" t="n"/>
    </row>
    <row customHeight="true" ht="15" outlineLevel="0" r="93">
      <c r="A93" s="59" t="n">
        <f aca="false" ca="false" dt2D="false" dtr="false" t="normal">A92+1</f>
        <v>77</v>
      </c>
      <c r="B93" s="60" t="n">
        <f aca="false" ca="false" dt2D="false" dtr="false" t="normal">B92+1</f>
        <v>16</v>
      </c>
      <c r="C93" s="70" t="s">
        <v>78</v>
      </c>
      <c r="D93" s="70" t="s">
        <v>153</v>
      </c>
      <c r="E93" s="62" t="n">
        <v>1971</v>
      </c>
      <c r="F93" s="62" t="n">
        <v>2009</v>
      </c>
      <c r="G93" s="62" t="s">
        <v>60</v>
      </c>
      <c r="H93" s="62" t="n">
        <v>5</v>
      </c>
      <c r="I93" s="62" t="n">
        <v>6</v>
      </c>
      <c r="J93" s="68" t="n">
        <v>4705.14</v>
      </c>
      <c r="K93" s="68" t="n">
        <v>4290.34</v>
      </c>
      <c r="L93" s="68" t="n">
        <v>0</v>
      </c>
      <c r="M93" s="71" t="n">
        <v>209</v>
      </c>
      <c r="N93" s="65" t="n">
        <f aca="false" ca="false" dt2D="false" dtr="false" t="normal">AA93</f>
        <v>6211872.25</v>
      </c>
      <c r="O93" s="68" t="n"/>
      <c r="P93" s="63" t="n">
        <f aca="false" ca="false" dt2D="false" dtr="false" t="normal">N93-Q93-R93-S93-O93-T93</f>
        <v>4229465.41368</v>
      </c>
      <c r="Q93" s="63" t="n"/>
      <c r="R93" s="63" t="n">
        <v>1156821.61632</v>
      </c>
      <c r="S93" s="63" t="n">
        <v>825585.22</v>
      </c>
      <c r="T93" s="68" t="n"/>
      <c r="U93" s="63" t="n">
        <f aca="false" ca="false" dt2D="false" dtr="false" t="normal">$N93/($K93+$L93)</f>
        <v>1447.87411953365</v>
      </c>
      <c r="V93" s="63" t="n">
        <f aca="false" ca="false" dt2D="false" dtr="false" t="normal">$N93/($K93+$L93)</f>
        <v>1447.87411953365</v>
      </c>
      <c r="W93" s="66" t="n">
        <v>2019</v>
      </c>
      <c r="X93" s="1" t="n">
        <v>2019</v>
      </c>
      <c r="AA93" s="65" t="n">
        <f aca="false" ca="false" dt2D="false" dtr="false" t="normal">SUM(AB93:AP93)</f>
        <v>6211872.25</v>
      </c>
      <c r="AB93" s="68" t="n"/>
      <c r="AC93" s="68" t="n">
        <v>980068.84</v>
      </c>
      <c r="AD93" s="68" t="n">
        <v>465269.64</v>
      </c>
      <c r="AE93" s="68" t="n">
        <v>1571564.03</v>
      </c>
      <c r="AF93" s="68" t="n"/>
      <c r="AG93" s="68" t="n"/>
      <c r="AH93" s="68" t="n"/>
      <c r="AI93" s="68" t="n"/>
      <c r="AJ93" s="68" t="n">
        <v>3095616.3</v>
      </c>
      <c r="AK93" s="68" t="n"/>
      <c r="AL93" s="72" t="n"/>
      <c r="AM93" s="68" t="n"/>
      <c r="AN93" s="68" t="n"/>
      <c r="AO93" s="68" t="n"/>
      <c r="AP93" s="79" t="n">
        <v>99353.44</v>
      </c>
      <c r="AQ93" s="55" t="n"/>
    </row>
    <row customHeight="true" ht="15" outlineLevel="0" r="94">
      <c r="A94" s="59" t="n">
        <f aca="false" ca="false" dt2D="false" dtr="false" t="normal">A93+1</f>
        <v>78</v>
      </c>
      <c r="B94" s="60" t="n">
        <f aca="false" ca="false" dt2D="false" dtr="false" t="normal">B93+1</f>
        <v>17</v>
      </c>
      <c r="C94" s="70" t="s">
        <v>78</v>
      </c>
      <c r="D94" s="70" t="s">
        <v>154</v>
      </c>
      <c r="E94" s="62" t="n">
        <v>1973</v>
      </c>
      <c r="F94" s="62" t="n">
        <v>2009</v>
      </c>
      <c r="G94" s="62" t="s">
        <v>60</v>
      </c>
      <c r="H94" s="62" t="n">
        <v>5</v>
      </c>
      <c r="I94" s="62" t="n">
        <v>6</v>
      </c>
      <c r="J94" s="68" t="n">
        <v>4730.4</v>
      </c>
      <c r="K94" s="68" t="n">
        <v>4296.9</v>
      </c>
      <c r="L94" s="68" t="n">
        <v>0</v>
      </c>
      <c r="M94" s="71" t="n">
        <v>216</v>
      </c>
      <c r="N94" s="65" t="n">
        <f aca="false" ca="false" dt2D="false" dtr="false" t="normal">AA94</f>
        <v>5248474.010000001</v>
      </c>
      <c r="O94" s="68" t="n"/>
      <c r="P94" s="63" t="n">
        <f aca="false" ca="false" dt2D="false" dtr="false" t="normal">N94-Q94-R94-S94-O94-T94</f>
        <v>3732908.5988000007</v>
      </c>
      <c r="Q94" s="63" t="n"/>
      <c r="R94" s="63" t="n">
        <v>1159148.0112</v>
      </c>
      <c r="S94" s="63" t="n">
        <v>356417.4</v>
      </c>
      <c r="T94" s="68" t="n"/>
      <c r="U94" s="63" t="n">
        <f aca="false" ca="false" dt2D="false" dtr="false" t="normal">$N94/($K94+$L94)</f>
        <v>1221.4559356745563</v>
      </c>
      <c r="V94" s="63" t="n">
        <f aca="false" ca="false" dt2D="false" dtr="false" t="normal">$N94/($K94+$L94)</f>
        <v>1221.4559356745563</v>
      </c>
      <c r="W94" s="66" t="n">
        <v>2019</v>
      </c>
      <c r="X94" s="1" t="n">
        <v>2019</v>
      </c>
      <c r="AA94" s="65" t="n">
        <f aca="false" ca="false" dt2D="false" dtr="false" t="normal">SUM(AB94:AP94)</f>
        <v>5248474.010000001</v>
      </c>
      <c r="AB94" s="68" t="n"/>
      <c r="AC94" s="68" t="n"/>
      <c r="AD94" s="68" t="n">
        <v>496258.74</v>
      </c>
      <c r="AE94" s="68" t="n"/>
      <c r="AF94" s="68" t="n"/>
      <c r="AG94" s="68" t="n"/>
      <c r="AH94" s="68" t="n"/>
      <c r="AI94" s="68" t="n"/>
      <c r="AJ94" s="68" t="n">
        <v>2974720.98</v>
      </c>
      <c r="AK94" s="68" t="n"/>
      <c r="AL94" s="72" t="n"/>
      <c r="AM94" s="68" t="n">
        <v>1699440.08</v>
      </c>
      <c r="AN94" s="68" t="n"/>
      <c r="AO94" s="68" t="n"/>
      <c r="AP94" s="79" t="n">
        <v>78054.21</v>
      </c>
      <c r="AQ94" s="55" t="n"/>
    </row>
    <row customHeight="true" ht="15" outlineLevel="0" r="95">
      <c r="A95" s="59" t="n">
        <f aca="false" ca="false" dt2D="false" dtr="false" t="normal">A94+1</f>
        <v>79</v>
      </c>
      <c r="B95" s="60" t="n">
        <f aca="false" ca="false" dt2D="false" dtr="false" t="normal">B94+1</f>
        <v>18</v>
      </c>
      <c r="C95" s="70" t="s">
        <v>78</v>
      </c>
      <c r="D95" s="70" t="s">
        <v>155</v>
      </c>
      <c r="E95" s="62" t="n">
        <v>1976</v>
      </c>
      <c r="F95" s="62" t="n">
        <v>2013</v>
      </c>
      <c r="G95" s="62" t="s">
        <v>70</v>
      </c>
      <c r="H95" s="62" t="n">
        <v>4</v>
      </c>
      <c r="I95" s="62" t="n">
        <v>4</v>
      </c>
      <c r="J95" s="68" t="n">
        <v>2991.3</v>
      </c>
      <c r="K95" s="68" t="n">
        <v>2735.5</v>
      </c>
      <c r="L95" s="68" t="n">
        <v>0</v>
      </c>
      <c r="M95" s="71" t="n">
        <v>122</v>
      </c>
      <c r="N95" s="65" t="n">
        <f aca="false" ca="false" dt2D="false" dtr="false" t="normal">AA95</f>
        <v>1917756.65</v>
      </c>
      <c r="O95" s="68" t="n"/>
      <c r="P95" s="63" t="n">
        <f aca="false" ca="false" dt2D="false" dtr="false" t="normal">N95-Q95-R95-S95-O95-T95</f>
        <v>1094646.9</v>
      </c>
      <c r="Q95" s="63" t="n"/>
      <c r="R95" s="63" t="n">
        <v>813025.494</v>
      </c>
      <c r="S95" s="63" t="n">
        <v>10084.2560000001</v>
      </c>
      <c r="T95" s="68" t="n"/>
      <c r="U95" s="63" t="n">
        <f aca="false" ca="false" dt2D="false" dtr="false" t="normal">$N95/($K95+$L95)</f>
        <v>701.0625662584537</v>
      </c>
      <c r="V95" s="63" t="n">
        <f aca="false" ca="false" dt2D="false" dtr="false" t="normal">$N95/($K95+$L95)</f>
        <v>701.0625662584537</v>
      </c>
      <c r="W95" s="66" t="n">
        <v>2019</v>
      </c>
      <c r="X95" s="1" t="n">
        <v>2019</v>
      </c>
      <c r="AA95" s="65" t="n">
        <f aca="false" ca="false" dt2D="false" dtr="false" t="normal">SUM(AB95:AP95)</f>
        <v>1917756.65</v>
      </c>
      <c r="AB95" s="68" t="n"/>
      <c r="AC95" s="68" t="n">
        <v>562667.65</v>
      </c>
      <c r="AD95" s="68" t="n">
        <v>542344.75</v>
      </c>
      <c r="AE95" s="68" t="n">
        <v>774733.7</v>
      </c>
      <c r="AF95" s="68" t="n"/>
      <c r="AG95" s="68" t="n"/>
      <c r="AH95" s="68" t="n"/>
      <c r="AI95" s="68" t="n"/>
      <c r="AJ95" s="68" t="n"/>
      <c r="AK95" s="68" t="n"/>
      <c r="AL95" s="72" t="n"/>
      <c r="AM95" s="68" t="n"/>
      <c r="AN95" s="68" t="n"/>
      <c r="AO95" s="68" t="n"/>
      <c r="AP95" s="79" t="n">
        <v>38010.55</v>
      </c>
      <c r="AQ95" s="55" t="n"/>
    </row>
    <row customHeight="true" ht="15" outlineLevel="0" r="96">
      <c r="A96" s="59" t="n">
        <f aca="false" ca="false" dt2D="false" dtr="false" t="normal">A95+1</f>
        <v>80</v>
      </c>
      <c r="B96" s="60" t="n">
        <f aca="false" ca="false" dt2D="false" dtr="false" t="normal">B95+1</f>
        <v>19</v>
      </c>
      <c r="C96" s="70" t="s">
        <v>78</v>
      </c>
      <c r="D96" s="70" t="s">
        <v>156</v>
      </c>
      <c r="E96" s="62" t="n">
        <v>1974</v>
      </c>
      <c r="F96" s="62" t="n">
        <v>2013</v>
      </c>
      <c r="G96" s="62" t="s">
        <v>60</v>
      </c>
      <c r="H96" s="62" t="n">
        <v>4</v>
      </c>
      <c r="I96" s="62" t="n">
        <v>4</v>
      </c>
      <c r="J96" s="68" t="n">
        <v>3890.5</v>
      </c>
      <c r="K96" s="68" t="n">
        <v>3404</v>
      </c>
      <c r="L96" s="68" t="n">
        <v>0</v>
      </c>
      <c r="M96" s="71" t="n">
        <v>175</v>
      </c>
      <c r="N96" s="65" t="n">
        <f aca="false" ca="false" dt2D="false" dtr="false" t="normal">AA96</f>
        <v>1362419.27</v>
      </c>
      <c r="O96" s="68" t="n"/>
      <c r="P96" s="63" t="n">
        <f aca="false" ca="false" dt2D="false" dtr="false" t="normal">N96-Q96-R96-S96-O96-T96</f>
        <v>417746.16900000005</v>
      </c>
      <c r="Q96" s="63" t="n">
        <v>0</v>
      </c>
      <c r="R96" s="63" t="n">
        <v>939761.69</v>
      </c>
      <c r="S96" s="63" t="n">
        <v>4911.411</v>
      </c>
      <c r="T96" s="68" t="n"/>
      <c r="U96" s="63" t="n">
        <f aca="false" ca="false" dt2D="false" dtr="false" t="normal">$N96/($K96+$L96)</f>
        <v>400.240678613396</v>
      </c>
      <c r="V96" s="63" t="n">
        <f aca="false" ca="false" dt2D="false" dtr="false" t="normal">$N96/($K96+$L96)</f>
        <v>400.240678613396</v>
      </c>
      <c r="W96" s="66" t="n">
        <v>2019</v>
      </c>
      <c r="X96" s="1" t="n">
        <v>2019</v>
      </c>
      <c r="AA96" s="65" t="n">
        <f aca="false" ca="false" dt2D="false" dtr="false" t="normal">SUM(AB96:AP96)</f>
        <v>1362419.27</v>
      </c>
      <c r="AB96" s="68" t="n"/>
      <c r="AC96" s="68" t="n"/>
      <c r="AD96" s="68" t="n"/>
      <c r="AE96" s="68" t="n"/>
      <c r="AF96" s="68" t="n"/>
      <c r="AG96" s="68" t="n"/>
      <c r="AH96" s="68" t="n"/>
      <c r="AI96" s="68" t="n"/>
      <c r="AJ96" s="68" t="n"/>
      <c r="AK96" s="68" t="n"/>
      <c r="AL96" s="72" t="n"/>
      <c r="AM96" s="68" t="n">
        <v>1346047.9</v>
      </c>
      <c r="AN96" s="68" t="n"/>
      <c r="AO96" s="68" t="n"/>
      <c r="AP96" s="79" t="n">
        <v>16371.37</v>
      </c>
      <c r="AQ96" s="55" t="n"/>
    </row>
    <row customHeight="true" ht="15" outlineLevel="0" r="97">
      <c r="A97" s="59" t="n">
        <f aca="false" ca="false" dt2D="false" dtr="false" t="normal">A96+1</f>
        <v>81</v>
      </c>
      <c r="B97" s="60" t="n">
        <f aca="false" ca="false" dt2D="false" dtr="false" t="normal">B96+1</f>
        <v>20</v>
      </c>
      <c r="C97" s="70" t="s">
        <v>78</v>
      </c>
      <c r="D97" s="70" t="s">
        <v>157</v>
      </c>
      <c r="E97" s="62" t="n">
        <v>1978</v>
      </c>
      <c r="F97" s="62" t="n">
        <v>2008</v>
      </c>
      <c r="G97" s="62" t="s">
        <v>60</v>
      </c>
      <c r="H97" s="62" t="n">
        <v>5</v>
      </c>
      <c r="I97" s="62" t="n">
        <v>4</v>
      </c>
      <c r="J97" s="68" t="n">
        <v>4929.7</v>
      </c>
      <c r="K97" s="68" t="n">
        <v>4349.2</v>
      </c>
      <c r="L97" s="68" t="n">
        <v>0</v>
      </c>
      <c r="M97" s="71" t="n">
        <v>213</v>
      </c>
      <c r="N97" s="65" t="n">
        <f aca="false" ca="false" dt2D="false" dtr="false" t="normal">AA97</f>
        <v>7057604.46</v>
      </c>
      <c r="O97" s="68" t="n"/>
      <c r="P97" s="63" t="n">
        <f aca="false" ca="false" dt2D="false" dtr="false" t="normal">N97-Q97-R97-S97-O97-T97</f>
        <v>4947763.854</v>
      </c>
      <c r="Q97" s="63" t="n">
        <v>0</v>
      </c>
      <c r="R97" s="63" t="n">
        <v>1261846.17</v>
      </c>
      <c r="S97" s="63" t="n">
        <v>847994.436</v>
      </c>
      <c r="T97" s="68" t="n"/>
      <c r="U97" s="63" t="n">
        <f aca="false" ca="false" dt2D="false" dtr="false" t="normal">$N97/($K97+$L97)</f>
        <v>1622.7362411477973</v>
      </c>
      <c r="V97" s="63" t="n">
        <f aca="false" ca="false" dt2D="false" dtr="false" t="normal">$N97/($K97+$L97)</f>
        <v>1622.7362411477973</v>
      </c>
      <c r="W97" s="66" t="n">
        <v>2019</v>
      </c>
      <c r="X97" s="1" t="n">
        <v>2019</v>
      </c>
      <c r="AA97" s="65" t="n">
        <f aca="false" ca="false" dt2D="false" dtr="false" t="normal">SUM(AB97:AP97)</f>
        <v>7057604.46</v>
      </c>
      <c r="AB97" s="68" t="n"/>
      <c r="AC97" s="68" t="n"/>
      <c r="AD97" s="68" t="n"/>
      <c r="AE97" s="68" t="n"/>
      <c r="AF97" s="68" t="n"/>
      <c r="AG97" s="68" t="n"/>
      <c r="AH97" s="68" t="n"/>
      <c r="AI97" s="68" t="n"/>
      <c r="AJ97" s="68" t="n">
        <v>4353293.17</v>
      </c>
      <c r="AK97" s="68" t="n"/>
      <c r="AL97" s="72" t="n"/>
      <c r="AM97" s="68" t="n">
        <v>2606793.17</v>
      </c>
      <c r="AN97" s="68" t="n"/>
      <c r="AO97" s="68" t="n"/>
      <c r="AP97" s="79" t="n">
        <v>97518.12</v>
      </c>
      <c r="AQ97" s="55" t="n"/>
    </row>
    <row customHeight="true" ht="15" outlineLevel="0" r="98">
      <c r="A98" s="59" t="n">
        <f aca="false" ca="false" dt2D="false" dtr="false" t="normal">A97+1</f>
        <v>82</v>
      </c>
      <c r="B98" s="60" t="n">
        <f aca="false" ca="false" dt2D="false" dtr="false" t="normal">B97+1</f>
        <v>21</v>
      </c>
      <c r="C98" s="70" t="s">
        <v>78</v>
      </c>
      <c r="D98" s="70" t="s">
        <v>158</v>
      </c>
      <c r="E98" s="62" t="n">
        <v>1976</v>
      </c>
      <c r="F98" s="62" t="n">
        <v>2013</v>
      </c>
      <c r="G98" s="62" t="s">
        <v>60</v>
      </c>
      <c r="H98" s="62" t="n">
        <v>4</v>
      </c>
      <c r="I98" s="62" t="n">
        <v>6</v>
      </c>
      <c r="J98" s="68" t="n">
        <v>5727.3</v>
      </c>
      <c r="K98" s="68" t="n">
        <v>5005.7</v>
      </c>
      <c r="L98" s="68" t="n">
        <v>0</v>
      </c>
      <c r="M98" s="71" t="n">
        <v>234</v>
      </c>
      <c r="N98" s="65" t="n">
        <f aca="false" ca="false" dt2D="false" dtr="false" t="normal">AA98</f>
        <v>2409277.5500000003</v>
      </c>
      <c r="O98" s="68" t="n"/>
      <c r="P98" s="63" t="n">
        <f aca="false" ca="false" dt2D="false" dtr="false" t="normal">N98-Q98-R98-S98-O98-T98</f>
        <v>42612.528000000166</v>
      </c>
      <c r="Q98" s="63" t="n">
        <v>0</v>
      </c>
      <c r="R98" s="63" t="n">
        <v>1153662.35</v>
      </c>
      <c r="S98" s="63" t="n">
        <v>1213002.672</v>
      </c>
      <c r="T98" s="68" t="n">
        <v>0</v>
      </c>
      <c r="U98" s="63" t="n">
        <f aca="false" ca="false" dt2D="false" dtr="false" t="normal">$N98/($K98+$L98)</f>
        <v>481.30682022494364</v>
      </c>
      <c r="V98" s="63" t="n">
        <f aca="false" ca="false" dt2D="false" dtr="false" t="normal">$N98/($K98+$L98)</f>
        <v>481.30682022494364</v>
      </c>
      <c r="W98" s="66" t="n">
        <v>2019</v>
      </c>
      <c r="X98" s="1" t="n">
        <v>2019</v>
      </c>
      <c r="AA98" s="65" t="n">
        <f aca="false" ca="false" dt2D="false" dtr="false" t="normal">SUM(AB98:AP98)</f>
        <v>2409277.5500000003</v>
      </c>
      <c r="AB98" s="68" t="n"/>
      <c r="AC98" s="68" t="n">
        <v>1868923.33</v>
      </c>
      <c r="AD98" s="68" t="n"/>
      <c r="AE98" s="68" t="n">
        <v>479479.18</v>
      </c>
      <c r="AF98" s="68" t="n"/>
      <c r="AG98" s="68" t="n"/>
      <c r="AH98" s="68" t="n"/>
      <c r="AI98" s="68" t="n"/>
      <c r="AJ98" s="68" t="n"/>
      <c r="AK98" s="68" t="n"/>
      <c r="AL98" s="72" t="n"/>
      <c r="AM98" s="68" t="n"/>
      <c r="AN98" s="68" t="n"/>
      <c r="AO98" s="68" t="n"/>
      <c r="AP98" s="79" t="n">
        <v>60875.04</v>
      </c>
      <c r="AQ98" s="55" t="n"/>
    </row>
    <row customHeight="true" ht="15" outlineLevel="0" r="99">
      <c r="A99" s="59" t="n">
        <f aca="false" ca="false" dt2D="false" dtr="false" t="normal">A98+1</f>
        <v>83</v>
      </c>
      <c r="B99" s="60" t="n">
        <f aca="false" ca="false" dt2D="false" dtr="false" t="normal">B98+1</f>
        <v>22</v>
      </c>
      <c r="C99" s="70" t="s">
        <v>78</v>
      </c>
      <c r="D99" s="70" t="s">
        <v>159</v>
      </c>
      <c r="E99" s="62" t="n">
        <v>1973</v>
      </c>
      <c r="F99" s="62" t="n">
        <v>2013</v>
      </c>
      <c r="G99" s="62" t="s">
        <v>60</v>
      </c>
      <c r="H99" s="62" t="n">
        <v>4</v>
      </c>
      <c r="I99" s="62" t="n">
        <v>4</v>
      </c>
      <c r="J99" s="68" t="n">
        <v>4671.96</v>
      </c>
      <c r="K99" s="68" t="n">
        <v>3440.7</v>
      </c>
      <c r="L99" s="68" t="n">
        <v>0</v>
      </c>
      <c r="M99" s="71" t="n">
        <v>128</v>
      </c>
      <c r="N99" s="65" t="n">
        <f aca="false" ca="false" dt2D="false" dtr="false" t="normal">AA99</f>
        <v>1831934.3</v>
      </c>
      <c r="O99" s="68" t="n"/>
      <c r="P99" s="63" t="n">
        <v>0</v>
      </c>
      <c r="Q99" s="63" t="n"/>
      <c r="R99" s="63" t="n">
        <v>945519.75</v>
      </c>
      <c r="S99" s="63" t="n">
        <f aca="false" ca="false" dt2D="false" dtr="false" t="normal">N99-O99-Q99-R99-T99</f>
        <v>886414.55</v>
      </c>
      <c r="T99" s="68" t="n"/>
      <c r="U99" s="63" t="n">
        <f aca="false" ca="false" dt2D="false" dtr="false" t="normal">$N99/($K99+$L99)</f>
        <v>532.4306972418403</v>
      </c>
      <c r="V99" s="63" t="n">
        <f aca="false" ca="false" dt2D="false" dtr="false" t="normal">$N99/($K99+$L99)</f>
        <v>532.4306972418403</v>
      </c>
      <c r="W99" s="66" t="n">
        <v>2019</v>
      </c>
      <c r="X99" s="1" t="n">
        <v>2019</v>
      </c>
      <c r="AA99" s="65" t="n">
        <f aca="false" ca="false" dt2D="false" dtr="false" t="normal">SUM(AB99:AP99)</f>
        <v>1831934.3</v>
      </c>
      <c r="AB99" s="68" t="n"/>
      <c r="AC99" s="68" t="n">
        <v>1804582.6</v>
      </c>
      <c r="AD99" s="68" t="n"/>
      <c r="AE99" s="68" t="n"/>
      <c r="AF99" s="68" t="n"/>
      <c r="AG99" s="68" t="n"/>
      <c r="AH99" s="68" t="n"/>
      <c r="AI99" s="68" t="n"/>
      <c r="AJ99" s="68" t="n"/>
      <c r="AK99" s="68" t="n"/>
      <c r="AL99" s="72" t="n"/>
      <c r="AM99" s="68" t="n"/>
      <c r="AN99" s="68" t="n"/>
      <c r="AO99" s="68" t="n"/>
      <c r="AP99" s="79" t="n">
        <v>27351.7</v>
      </c>
      <c r="AQ99" s="55" t="n"/>
    </row>
    <row customHeight="true" ht="15" outlineLevel="0" r="100">
      <c r="A100" s="59" t="n">
        <f aca="false" ca="false" dt2D="false" dtr="false" t="normal">A99+1</f>
        <v>84</v>
      </c>
      <c r="B100" s="60" t="n">
        <f aca="false" ca="false" dt2D="false" dtr="false" t="normal">B99+1</f>
        <v>23</v>
      </c>
      <c r="C100" s="70" t="s">
        <v>78</v>
      </c>
      <c r="D100" s="70" t="s">
        <v>160</v>
      </c>
      <c r="E100" s="62" t="n">
        <v>2000</v>
      </c>
      <c r="F100" s="62" t="n">
        <v>2013</v>
      </c>
      <c r="G100" s="62" t="s">
        <v>70</v>
      </c>
      <c r="H100" s="62" t="n">
        <v>5</v>
      </c>
      <c r="I100" s="62" t="n">
        <v>4</v>
      </c>
      <c r="J100" s="68" t="n">
        <v>3429.7</v>
      </c>
      <c r="K100" s="68" t="n">
        <v>3062.7</v>
      </c>
      <c r="L100" s="68" t="n">
        <v>0</v>
      </c>
      <c r="M100" s="71" t="n">
        <v>123</v>
      </c>
      <c r="N100" s="65" t="n">
        <f aca="false" ca="false" dt2D="false" dtr="false" t="normal">AA100</f>
        <v>4554579.28</v>
      </c>
      <c r="O100" s="68" t="n"/>
      <c r="P100" s="63" t="n">
        <f aca="false" ca="false" dt2D="false" dtr="false" t="normal">N100-Q100-R100-S100-O100-T100</f>
        <v>3196714.6670000004</v>
      </c>
      <c r="Q100" s="63" t="n">
        <v>0</v>
      </c>
      <c r="R100" s="63" t="n">
        <v>767319</v>
      </c>
      <c r="S100" s="63" t="n">
        <v>590545.613</v>
      </c>
      <c r="T100" s="68" t="n"/>
      <c r="U100" s="63" t="n">
        <f aca="false" ca="false" dt2D="false" dtr="false" t="normal">$N100/($K100+$L100)</f>
        <v>1487.1124432690112</v>
      </c>
      <c r="V100" s="63" t="n">
        <f aca="false" ca="false" dt2D="false" dtr="false" t="normal">$N100/($K100+$L100)</f>
        <v>1487.1124432690112</v>
      </c>
      <c r="W100" s="66" t="n">
        <v>2019</v>
      </c>
      <c r="X100" s="1" t="n">
        <v>2019</v>
      </c>
      <c r="AA100" s="65" t="n">
        <f aca="false" ca="false" dt2D="false" dtr="false" t="normal">SUM(AB100:AP100)</f>
        <v>4554579.28</v>
      </c>
      <c r="AB100" s="68" t="n"/>
      <c r="AC100" s="68" t="n"/>
      <c r="AD100" s="68" t="n">
        <v>967099.95</v>
      </c>
      <c r="AE100" s="68" t="n"/>
      <c r="AF100" s="68" t="n"/>
      <c r="AG100" s="68" t="n"/>
      <c r="AH100" s="68" t="n"/>
      <c r="AI100" s="68" t="n"/>
      <c r="AJ100" s="68" t="n">
        <v>3525877.08</v>
      </c>
      <c r="AK100" s="68" t="n"/>
      <c r="AL100" s="72" t="n"/>
      <c r="AM100" s="68" t="n"/>
      <c r="AN100" s="68" t="n"/>
      <c r="AO100" s="68" t="n"/>
      <c r="AP100" s="79" t="n">
        <v>61602.25</v>
      </c>
      <c r="AQ100" s="55" t="n"/>
    </row>
    <row customHeight="true" ht="15" outlineLevel="0" r="101">
      <c r="A101" s="59" t="n">
        <f aca="false" ca="false" dt2D="false" dtr="false" t="normal">A100+1</f>
        <v>85</v>
      </c>
      <c r="B101" s="60" t="n">
        <f aca="false" ca="false" dt2D="false" dtr="false" t="normal">B100+1</f>
        <v>24</v>
      </c>
      <c r="C101" s="70" t="s">
        <v>78</v>
      </c>
      <c r="D101" s="70" t="s">
        <v>161</v>
      </c>
      <c r="E101" s="62" t="n">
        <v>1977</v>
      </c>
      <c r="F101" s="62" t="n">
        <v>2016</v>
      </c>
      <c r="G101" s="62" t="s">
        <v>70</v>
      </c>
      <c r="H101" s="62" t="n">
        <v>4</v>
      </c>
      <c r="I101" s="62" t="n">
        <v>3</v>
      </c>
      <c r="J101" s="68" t="n">
        <v>4282.03</v>
      </c>
      <c r="K101" s="68" t="n">
        <v>3616.33</v>
      </c>
      <c r="L101" s="68" t="n">
        <v>0</v>
      </c>
      <c r="M101" s="71" t="n">
        <v>288</v>
      </c>
      <c r="N101" s="65" t="n">
        <f aca="false" ca="false" dt2D="false" dtr="false" t="normal">AA101</f>
        <v>1882356.9499999997</v>
      </c>
      <c r="O101" s="68" t="n"/>
      <c r="P101" s="63" t="n">
        <f aca="false" ca="false" dt2D="false" dtr="false" t="normal">N101-Q101-R101-S101-O101-T101</f>
        <v>20756.56799999997</v>
      </c>
      <c r="Q101" s="63" t="n">
        <v>0</v>
      </c>
      <c r="R101" s="63" t="n">
        <v>238851.36</v>
      </c>
      <c r="S101" s="63" t="n">
        <v>1622749.022</v>
      </c>
      <c r="T101" s="68" t="n"/>
      <c r="U101" s="63" t="n">
        <f aca="false" ca="false" dt2D="false" dtr="false" t="normal">$N101/($K101+$L101)</f>
        <v>520.5158129927302</v>
      </c>
      <c r="V101" s="63" t="n">
        <f aca="false" ca="false" dt2D="false" dtr="false" t="normal">$N101/($K101+$L101)</f>
        <v>520.5158129927302</v>
      </c>
      <c r="W101" s="66" t="n">
        <v>2019</v>
      </c>
      <c r="X101" s="1" t="n">
        <v>2019</v>
      </c>
      <c r="AA101" s="65" t="n">
        <f aca="false" ca="false" dt2D="false" dtr="false" t="normal">SUM(AB101:AP101)</f>
        <v>1882356.9499999997</v>
      </c>
      <c r="AB101" s="68" t="n"/>
      <c r="AC101" s="68" t="n">
        <v>1674361.14</v>
      </c>
      <c r="AD101" s="68" t="n"/>
      <c r="AE101" s="68" t="n"/>
      <c r="AF101" s="68" t="n"/>
      <c r="AG101" s="68" t="n"/>
      <c r="AH101" s="68" t="n"/>
      <c r="AI101" s="68" t="n"/>
      <c r="AJ101" s="68" t="n"/>
      <c r="AK101" s="68" t="n"/>
      <c r="AL101" s="72" t="n"/>
      <c r="AM101" s="68" t="n"/>
      <c r="AN101" s="68" t="n">
        <v>178343.57</v>
      </c>
      <c r="AO101" s="68" t="n"/>
      <c r="AP101" s="79" t="n">
        <v>29652.24</v>
      </c>
      <c r="AQ101" s="55" t="n"/>
    </row>
    <row customHeight="true" ht="15" outlineLevel="0" r="102">
      <c r="A102" s="59" t="n">
        <f aca="false" ca="false" dt2D="false" dtr="false" t="normal">A101+1</f>
        <v>86</v>
      </c>
      <c r="B102" s="60" t="n">
        <f aca="false" ca="false" dt2D="false" dtr="false" t="normal">B101+1</f>
        <v>25</v>
      </c>
      <c r="C102" s="70" t="s">
        <v>78</v>
      </c>
      <c r="D102" s="70" t="s">
        <v>162</v>
      </c>
      <c r="E102" s="62" t="n">
        <v>1972</v>
      </c>
      <c r="F102" s="62" t="n">
        <v>2013</v>
      </c>
      <c r="G102" s="62" t="s">
        <v>60</v>
      </c>
      <c r="H102" s="62" t="n">
        <v>4</v>
      </c>
      <c r="I102" s="62" t="n">
        <v>4</v>
      </c>
      <c r="J102" s="68" t="n">
        <v>4697.36</v>
      </c>
      <c r="K102" s="68" t="n">
        <v>3466.1</v>
      </c>
      <c r="L102" s="68" t="n">
        <v>0</v>
      </c>
      <c r="M102" s="71" t="n">
        <v>140</v>
      </c>
      <c r="N102" s="65" t="n">
        <f aca="false" ca="false" dt2D="false" dtr="false" t="normal">AA102</f>
        <v>4796660.890000001</v>
      </c>
      <c r="O102" s="68" t="n"/>
      <c r="P102" s="63" t="n">
        <f aca="false" ca="false" dt2D="false" dtr="false" t="normal">N102-Q102-R102-S102-O102-T102</f>
        <v>3827119.4150000005</v>
      </c>
      <c r="Q102" s="63" t="n">
        <v>0</v>
      </c>
      <c r="R102" s="63" t="n">
        <v>961368</v>
      </c>
      <c r="S102" s="63" t="n">
        <v>8173.47500000009</v>
      </c>
      <c r="T102" s="68" t="n">
        <v>0</v>
      </c>
      <c r="U102" s="63" t="n">
        <f aca="false" ca="false" dt2D="false" dtr="false" t="normal">$N102/($K102+$L102)</f>
        <v>1383.8783906984797</v>
      </c>
      <c r="V102" s="63" t="n">
        <f aca="false" ca="false" dt2D="false" dtr="false" t="normal">$N102/($K102+$L102)</f>
        <v>1383.8783906984797</v>
      </c>
      <c r="W102" s="66" t="n">
        <v>2019</v>
      </c>
      <c r="X102" s="1" t="n">
        <v>2019</v>
      </c>
      <c r="AA102" s="65" t="n">
        <f aca="false" ca="false" dt2D="false" dtr="false" t="normal">SUM(AB102:AP102)</f>
        <v>4796660.890000001</v>
      </c>
      <c r="AB102" s="68" t="n"/>
      <c r="AC102" s="68" t="n"/>
      <c r="AD102" s="68" t="n"/>
      <c r="AE102" s="68" t="n"/>
      <c r="AF102" s="68" t="n"/>
      <c r="AG102" s="68" t="n"/>
      <c r="AH102" s="68" t="n"/>
      <c r="AI102" s="68" t="n"/>
      <c r="AJ102" s="68" t="n"/>
      <c r="AK102" s="68" t="n"/>
      <c r="AL102" s="72" t="n">
        <v>4729770.61</v>
      </c>
      <c r="AM102" s="68" t="n"/>
      <c r="AN102" s="68" t="n"/>
      <c r="AO102" s="68" t="n"/>
      <c r="AP102" s="79" t="n">
        <v>66890.28</v>
      </c>
      <c r="AQ102" s="55" t="n"/>
    </row>
    <row customHeight="true" ht="15" outlineLevel="0" r="103">
      <c r="A103" s="59" t="n">
        <f aca="false" ca="false" dt2D="false" dtr="false" t="normal">A102+1</f>
        <v>87</v>
      </c>
      <c r="B103" s="60" t="n">
        <f aca="false" ca="false" dt2D="false" dtr="false" t="normal">B102+1</f>
        <v>26</v>
      </c>
      <c r="C103" s="70" t="s">
        <v>78</v>
      </c>
      <c r="D103" s="70" t="s">
        <v>163</v>
      </c>
      <c r="E103" s="62" t="n">
        <v>1971</v>
      </c>
      <c r="F103" s="62" t="n">
        <v>2013</v>
      </c>
      <c r="G103" s="62" t="s">
        <v>60</v>
      </c>
      <c r="H103" s="62" t="n">
        <v>4</v>
      </c>
      <c r="I103" s="62" t="n">
        <v>4</v>
      </c>
      <c r="J103" s="68" t="n">
        <v>4741.46</v>
      </c>
      <c r="K103" s="68" t="n">
        <v>3510.2</v>
      </c>
      <c r="L103" s="68" t="n">
        <v>0</v>
      </c>
      <c r="M103" s="71" t="n">
        <v>145</v>
      </c>
      <c r="N103" s="65" t="n">
        <f aca="false" ca="false" dt2D="false" dtr="false" t="normal">AA103</f>
        <v>5116977.680000001</v>
      </c>
      <c r="O103" s="68" t="n"/>
      <c r="P103" s="63" t="n">
        <f aca="false" ca="false" dt2D="false" dtr="false" t="normal">N103-Q103-R103-S103-O103-T103</f>
        <v>4146939.0630000005</v>
      </c>
      <c r="Q103" s="63" t="n">
        <v>0</v>
      </c>
      <c r="R103" s="63" t="n">
        <v>970038.617</v>
      </c>
      <c r="S103" s="63" t="n">
        <v>0</v>
      </c>
      <c r="T103" s="68" t="n">
        <v>0</v>
      </c>
      <c r="U103" s="63" t="n">
        <f aca="false" ca="false" dt2D="false" dtr="false" t="normal">$N103/($K103+$L103)</f>
        <v>1457.745336448066</v>
      </c>
      <c r="V103" s="63" t="n">
        <f aca="false" ca="false" dt2D="false" dtr="false" t="normal">$N103/($K103+$L103)</f>
        <v>1457.745336448066</v>
      </c>
      <c r="W103" s="66" t="n">
        <v>2019</v>
      </c>
      <c r="X103" s="1" t="n">
        <v>2019</v>
      </c>
      <c r="AA103" s="65" t="n">
        <f aca="false" ca="false" dt2D="false" dtr="false" t="normal">SUM(AB103:AP103)</f>
        <v>5116977.680000001</v>
      </c>
      <c r="AB103" s="68" t="n"/>
      <c r="AC103" s="68" t="n"/>
      <c r="AD103" s="68" t="n"/>
      <c r="AE103" s="68" t="n"/>
      <c r="AF103" s="68" t="n"/>
      <c r="AG103" s="68" t="n"/>
      <c r="AH103" s="68" t="n"/>
      <c r="AI103" s="68" t="n"/>
      <c r="AJ103" s="68" t="n"/>
      <c r="AK103" s="68" t="n"/>
      <c r="AL103" s="72" t="n">
        <v>5034340.19</v>
      </c>
      <c r="AM103" s="68" t="n"/>
      <c r="AN103" s="68" t="n"/>
      <c r="AO103" s="68" t="n"/>
      <c r="AP103" s="79" t="n">
        <v>82637.49</v>
      </c>
      <c r="AQ103" s="55" t="n"/>
    </row>
    <row customHeight="true" ht="15" outlineLevel="0" r="104">
      <c r="A104" s="59" t="n">
        <f aca="false" ca="false" dt2D="false" dtr="false" t="normal">A103+1</f>
        <v>88</v>
      </c>
      <c r="B104" s="60" t="n">
        <f aca="false" ca="false" dt2D="false" dtr="false" t="normal">B103+1</f>
        <v>27</v>
      </c>
      <c r="C104" s="70" t="s">
        <v>78</v>
      </c>
      <c r="D104" s="70" t="s">
        <v>164</v>
      </c>
      <c r="E104" s="62" t="n">
        <v>1972</v>
      </c>
      <c r="F104" s="62" t="n">
        <v>2013</v>
      </c>
      <c r="G104" s="62" t="s">
        <v>60</v>
      </c>
      <c r="H104" s="62" t="n">
        <v>4</v>
      </c>
      <c r="I104" s="62" t="n">
        <v>4</v>
      </c>
      <c r="J104" s="68" t="n">
        <v>4681.66</v>
      </c>
      <c r="K104" s="68" t="n">
        <v>3450.4</v>
      </c>
      <c r="L104" s="68" t="n">
        <v>0</v>
      </c>
      <c r="M104" s="71" t="n">
        <v>142</v>
      </c>
      <c r="N104" s="65" t="n">
        <f aca="false" ca="false" dt2D="false" dtr="false" t="normal">AA104</f>
        <v>6285308.0600000005</v>
      </c>
      <c r="O104" s="68" t="n"/>
      <c r="P104" s="63" t="n">
        <f aca="false" ca="false" dt2D="false" dtr="false" t="normal">N104-Q104-R104-S104-O104-T104</f>
        <v>4635658.245000001</v>
      </c>
      <c r="Q104" s="63" t="n">
        <v>0</v>
      </c>
      <c r="R104" s="63" t="n">
        <v>956568.19</v>
      </c>
      <c r="S104" s="63" t="n">
        <v>693081.625</v>
      </c>
      <c r="T104" s="68" t="n">
        <v>0</v>
      </c>
      <c r="U104" s="63" t="n">
        <f aca="false" ca="false" dt2D="false" dtr="false" t="normal">$N104/($K104+$L104)</f>
        <v>1821.617221191746</v>
      </c>
      <c r="V104" s="63" t="n">
        <f aca="false" ca="false" dt2D="false" dtr="false" t="normal">$N104/($K104+$L104)</f>
        <v>1821.617221191746</v>
      </c>
      <c r="W104" s="66" t="n">
        <v>2019</v>
      </c>
      <c r="X104" s="1" t="n">
        <v>2019</v>
      </c>
      <c r="AA104" s="65" t="n">
        <f aca="false" ca="false" dt2D="false" dtr="false" t="normal">SUM(AB104:AP104)</f>
        <v>6285308.0600000005</v>
      </c>
      <c r="AB104" s="68" t="n"/>
      <c r="AC104" s="68" t="n"/>
      <c r="AD104" s="68" t="n"/>
      <c r="AE104" s="68" t="n"/>
      <c r="AF104" s="68" t="n"/>
      <c r="AG104" s="68" t="n"/>
      <c r="AH104" s="68" t="n"/>
      <c r="AI104" s="68" t="n"/>
      <c r="AJ104" s="68" t="n"/>
      <c r="AK104" s="68" t="n"/>
      <c r="AL104" s="72" t="n">
        <v>6201426.91</v>
      </c>
      <c r="AM104" s="68" t="n"/>
      <c r="AN104" s="68" t="n"/>
      <c r="AO104" s="68" t="n"/>
      <c r="AP104" s="79" t="n">
        <v>83881.15</v>
      </c>
      <c r="AQ104" s="55" t="n"/>
    </row>
    <row customHeight="true" ht="15" outlineLevel="0" r="105">
      <c r="A105" s="59" t="n">
        <f aca="false" ca="false" dt2D="false" dtr="false" t="normal">A104+1</f>
        <v>89</v>
      </c>
      <c r="B105" s="60" t="n">
        <f aca="false" ca="false" dt2D="false" dtr="false" t="normal">B104+1</f>
        <v>28</v>
      </c>
      <c r="C105" s="70" t="s">
        <v>78</v>
      </c>
      <c r="D105" s="70" t="s">
        <v>165</v>
      </c>
      <c r="E105" s="62" t="n">
        <v>1974</v>
      </c>
      <c r="F105" s="62" t="n">
        <v>2013</v>
      </c>
      <c r="G105" s="62" t="s">
        <v>70</v>
      </c>
      <c r="H105" s="62" t="n">
        <v>4</v>
      </c>
      <c r="I105" s="62" t="n">
        <v>2</v>
      </c>
      <c r="J105" s="68" t="n">
        <v>2101.6</v>
      </c>
      <c r="K105" s="68" t="n">
        <v>1783.5</v>
      </c>
      <c r="L105" s="68" t="n">
        <v>0</v>
      </c>
      <c r="M105" s="71" t="n">
        <v>60</v>
      </c>
      <c r="N105" s="65" t="n">
        <f aca="false" ca="false" dt2D="false" dtr="false" t="normal">AA105</f>
        <v>1147475.1700000002</v>
      </c>
      <c r="O105" s="68" t="n"/>
      <c r="P105" s="63" t="n"/>
      <c r="Q105" s="63" t="n">
        <v>0</v>
      </c>
      <c r="R105" s="63" t="n">
        <v>501981.73</v>
      </c>
      <c r="S105" s="63" t="n">
        <f aca="false" ca="false" dt2D="false" dtr="false" t="normal">N105-O105-Q105-R105-T105</f>
        <v>645493.4400000002</v>
      </c>
      <c r="T105" s="68" t="n">
        <v>0</v>
      </c>
      <c r="U105" s="63" t="n">
        <f aca="false" ca="false" dt2D="false" dtr="false" t="normal">$N105/($K105+$L105)</f>
        <v>643.3838912251192</v>
      </c>
      <c r="V105" s="63" t="n">
        <f aca="false" ca="false" dt2D="false" dtr="false" t="normal">$N105/($K105+$L105)</f>
        <v>643.3838912251192</v>
      </c>
      <c r="W105" s="66" t="n">
        <v>2019</v>
      </c>
      <c r="X105" s="1" t="n">
        <v>2019</v>
      </c>
      <c r="AA105" s="65" t="n">
        <f aca="false" ca="false" dt2D="false" dtr="false" t="normal">SUM(AB105:AP105)</f>
        <v>1147475.1700000002</v>
      </c>
      <c r="AB105" s="68" t="n"/>
      <c r="AC105" s="68" t="n"/>
      <c r="AD105" s="68" t="n"/>
      <c r="AE105" s="68" t="n"/>
      <c r="AF105" s="68" t="n"/>
      <c r="AG105" s="68" t="n"/>
      <c r="AH105" s="68" t="n"/>
      <c r="AI105" s="68" t="n"/>
      <c r="AJ105" s="68" t="n"/>
      <c r="AK105" s="68" t="n"/>
      <c r="AL105" s="72" t="n"/>
      <c r="AM105" s="68" t="n">
        <v>1132332.56</v>
      </c>
      <c r="AN105" s="68" t="n"/>
      <c r="AO105" s="68" t="n"/>
      <c r="AP105" s="79" t="n">
        <v>15142.61</v>
      </c>
      <c r="AQ105" s="55" t="n"/>
    </row>
    <row customHeight="true" ht="15" outlineLevel="0" r="106">
      <c r="A106" s="59" t="n">
        <f aca="false" ca="false" dt2D="false" dtr="false" t="normal">A105+1</f>
        <v>90</v>
      </c>
      <c r="B106" s="60" t="n">
        <f aca="false" ca="false" dt2D="false" dtr="false" t="normal">B105+1</f>
        <v>29</v>
      </c>
      <c r="C106" s="70" t="s">
        <v>78</v>
      </c>
      <c r="D106" s="70" t="s">
        <v>166</v>
      </c>
      <c r="E106" s="62" t="n">
        <v>1970</v>
      </c>
      <c r="F106" s="62" t="n">
        <v>2013</v>
      </c>
      <c r="G106" s="62" t="s">
        <v>70</v>
      </c>
      <c r="H106" s="62" t="n">
        <v>4</v>
      </c>
      <c r="I106" s="62" t="n">
        <v>4</v>
      </c>
      <c r="J106" s="68" t="n">
        <v>3209.3</v>
      </c>
      <c r="K106" s="68" t="n">
        <v>2712.9</v>
      </c>
      <c r="L106" s="68" t="n">
        <v>0</v>
      </c>
      <c r="M106" s="71" t="n">
        <v>128</v>
      </c>
      <c r="N106" s="65" t="n">
        <f aca="false" ca="false" dt2D="false" dtr="false" t="normal">AA106</f>
        <v>2668557.4000000004</v>
      </c>
      <c r="O106" s="68" t="n"/>
      <c r="P106" s="63" t="n">
        <f aca="false" ca="false" dt2D="false" dtr="false" t="normal">N106-Q106-R106-S106-O106-T106</f>
        <v>1939705.0608000003</v>
      </c>
      <c r="Q106" s="63" t="n"/>
      <c r="R106" s="63" t="n">
        <v>728852.3392</v>
      </c>
      <c r="S106" s="63" t="n"/>
      <c r="T106" s="68" t="n"/>
      <c r="U106" s="63" t="n">
        <f aca="false" ca="false" dt2D="false" dtr="false" t="normal">$N106/($K106+$L106)</f>
        <v>983.6549080319954</v>
      </c>
      <c r="V106" s="63" t="n">
        <f aca="false" ca="false" dt2D="false" dtr="false" t="normal">$N106/($K106+$L106)</f>
        <v>983.6549080319954</v>
      </c>
      <c r="W106" s="66" t="n">
        <v>2019</v>
      </c>
      <c r="X106" s="1" t="n">
        <v>2019</v>
      </c>
      <c r="AA106" s="65" t="n">
        <f aca="false" ca="false" dt2D="false" dtr="false" t="normal">SUM(AB106:AP106)</f>
        <v>2668557.4000000004</v>
      </c>
      <c r="AB106" s="68" t="n"/>
      <c r="AC106" s="68" t="n"/>
      <c r="AD106" s="68" t="n"/>
      <c r="AE106" s="68" t="n"/>
      <c r="AF106" s="68" t="n"/>
      <c r="AG106" s="68" t="n"/>
      <c r="AH106" s="68" t="n"/>
      <c r="AI106" s="68" t="n"/>
      <c r="AJ106" s="68" t="n">
        <v>2637882.43</v>
      </c>
      <c r="AK106" s="68" t="n"/>
      <c r="AL106" s="72" t="n"/>
      <c r="AM106" s="68" t="n"/>
      <c r="AN106" s="68" t="n"/>
      <c r="AO106" s="68" t="n"/>
      <c r="AP106" s="79" t="n">
        <v>30674.97</v>
      </c>
      <c r="AQ106" s="55" t="n"/>
    </row>
    <row customHeight="true" ht="15" outlineLevel="0" r="107">
      <c r="A107" s="59" t="n">
        <f aca="false" ca="false" dt2D="false" dtr="false" t="normal">A106+1</f>
        <v>91</v>
      </c>
      <c r="B107" s="60" t="n">
        <f aca="false" ca="false" dt2D="false" dtr="false" t="normal">B106+1</f>
        <v>30</v>
      </c>
      <c r="C107" s="70" t="s">
        <v>78</v>
      </c>
      <c r="D107" s="70" t="s">
        <v>167</v>
      </c>
      <c r="E107" s="62" t="n">
        <v>1972</v>
      </c>
      <c r="F107" s="62" t="n">
        <v>2013</v>
      </c>
      <c r="G107" s="62" t="s">
        <v>60</v>
      </c>
      <c r="H107" s="62" t="n">
        <v>4</v>
      </c>
      <c r="I107" s="62" t="n">
        <v>4</v>
      </c>
      <c r="J107" s="68" t="n">
        <v>4795.56</v>
      </c>
      <c r="K107" s="68" t="n">
        <v>3564.3</v>
      </c>
      <c r="L107" s="68" t="n">
        <v>0</v>
      </c>
      <c r="M107" s="71" t="n">
        <v>159</v>
      </c>
      <c r="N107" s="65" t="n">
        <f aca="false" ca="false" dt2D="false" dtr="false" t="normal">AA107</f>
        <v>5944243.19</v>
      </c>
      <c r="O107" s="68" t="n"/>
      <c r="P107" s="63" t="n">
        <f aca="false" ca="false" dt2D="false" dtr="false" t="normal">N107-Q107-R107-S107-O107-T107</f>
        <v>4441823.39</v>
      </c>
      <c r="Q107" s="63" t="n">
        <v>0</v>
      </c>
      <c r="R107" s="63" t="n">
        <v>893795.52</v>
      </c>
      <c r="S107" s="63" t="n">
        <v>608624.28</v>
      </c>
      <c r="T107" s="68" t="n">
        <v>0</v>
      </c>
      <c r="U107" s="63" t="n">
        <f aca="false" ca="false" dt2D="false" dtr="false" t="normal">$N107/($K107+$L107)</f>
        <v>1667.7168560446653</v>
      </c>
      <c r="V107" s="63" t="n">
        <f aca="false" ca="false" dt2D="false" dtr="false" t="normal">$N107/($K107+$L107)</f>
        <v>1667.7168560446653</v>
      </c>
      <c r="W107" s="66" t="n">
        <v>2019</v>
      </c>
      <c r="X107" s="1" t="n">
        <v>2019</v>
      </c>
      <c r="AA107" s="65" t="n">
        <f aca="false" ca="false" dt2D="false" dtr="false" t="normal">SUM(AB107:AP107)</f>
        <v>5944243.19</v>
      </c>
      <c r="AB107" s="68" t="n"/>
      <c r="AC107" s="68" t="n"/>
      <c r="AD107" s="68" t="n"/>
      <c r="AE107" s="68" t="n"/>
      <c r="AF107" s="68" t="n"/>
      <c r="AG107" s="68" t="n"/>
      <c r="AH107" s="68" t="n"/>
      <c r="AI107" s="68" t="n"/>
      <c r="AJ107" s="68" t="n"/>
      <c r="AK107" s="68" t="n"/>
      <c r="AL107" s="72" t="n">
        <v>5872388.99</v>
      </c>
      <c r="AM107" s="68" t="n"/>
      <c r="AN107" s="68" t="n"/>
      <c r="AO107" s="68" t="n"/>
      <c r="AP107" s="79" t="n">
        <v>71854.2</v>
      </c>
      <c r="AQ107" s="55" t="n"/>
    </row>
    <row customHeight="true" ht="15" outlineLevel="0" r="108">
      <c r="A108" s="59" t="n">
        <f aca="false" ca="false" dt2D="false" dtr="false" t="normal">A107+1</f>
        <v>92</v>
      </c>
      <c r="B108" s="60" t="n">
        <f aca="false" ca="false" dt2D="false" dtr="false" t="normal">B107+1</f>
        <v>31</v>
      </c>
      <c r="C108" s="70" t="s">
        <v>78</v>
      </c>
      <c r="D108" s="70" t="s">
        <v>168</v>
      </c>
      <c r="E108" s="62" t="n">
        <v>1977</v>
      </c>
      <c r="F108" s="62" t="n">
        <v>1977</v>
      </c>
      <c r="G108" s="62" t="s">
        <v>60</v>
      </c>
      <c r="H108" s="62" t="n">
        <v>4</v>
      </c>
      <c r="I108" s="62" t="n">
        <v>4</v>
      </c>
      <c r="J108" s="68" t="n">
        <v>3973.6</v>
      </c>
      <c r="K108" s="68" t="n">
        <v>3477.1</v>
      </c>
      <c r="L108" s="68" t="n">
        <v>0</v>
      </c>
      <c r="M108" s="71" t="n">
        <v>136</v>
      </c>
      <c r="N108" s="65" t="n">
        <f aca="false" ca="false" dt2D="false" dtr="false" t="normal">AA108</f>
        <v>4221343.85</v>
      </c>
      <c r="O108" s="68" t="n"/>
      <c r="P108" s="63" t="n">
        <f aca="false" ca="false" dt2D="false" dtr="false" t="normal">N108-Q108-R108-S108-O108-T108</f>
        <v>3232237.2749999994</v>
      </c>
      <c r="Q108" s="63" t="n">
        <v>0</v>
      </c>
      <c r="R108" s="63" t="n">
        <v>976908.14</v>
      </c>
      <c r="S108" s="63" t="n">
        <v>12198.435</v>
      </c>
      <c r="T108" s="68" t="n">
        <v>0</v>
      </c>
      <c r="U108" s="63" t="n">
        <f aca="false" ca="false" dt2D="false" dtr="false" t="normal">$N108/($K108+$L108)</f>
        <v>1214.0415432400564</v>
      </c>
      <c r="V108" s="63" t="n">
        <f aca="false" ca="false" dt2D="false" dtr="false" t="normal">$N108/($K108+$L108)</f>
        <v>1214.0415432400564</v>
      </c>
      <c r="W108" s="66" t="n">
        <v>2019</v>
      </c>
      <c r="X108" s="1" t="n">
        <v>2019</v>
      </c>
      <c r="AA108" s="65" t="n">
        <f aca="false" ca="false" dt2D="false" dtr="false" t="normal">SUM(AB108:AP108)</f>
        <v>4221343.85</v>
      </c>
      <c r="AB108" s="68" t="n"/>
      <c r="AC108" s="68" t="n"/>
      <c r="AD108" s="68" t="n"/>
      <c r="AE108" s="68" t="n"/>
      <c r="AF108" s="68" t="n"/>
      <c r="AG108" s="68" t="n"/>
      <c r="AH108" s="68" t="n"/>
      <c r="AI108" s="68" t="n"/>
      <c r="AJ108" s="68" t="n">
        <v>2904187.67</v>
      </c>
      <c r="AK108" s="68" t="n"/>
      <c r="AL108" s="72" t="n"/>
      <c r="AM108" s="68" t="n">
        <v>1258869.34</v>
      </c>
      <c r="AN108" s="68" t="n"/>
      <c r="AO108" s="68" t="n"/>
      <c r="AP108" s="79" t="n">
        <v>58286.84</v>
      </c>
      <c r="AQ108" s="55" t="n"/>
    </row>
    <row customHeight="true" ht="15" outlineLevel="0" r="109">
      <c r="A109" s="59" t="n">
        <f aca="false" ca="false" dt2D="false" dtr="false" t="normal">A108+1</f>
        <v>93</v>
      </c>
      <c r="B109" s="60" t="n">
        <f aca="false" ca="false" dt2D="false" dtr="false" t="normal">B108+1</f>
        <v>32</v>
      </c>
      <c r="C109" s="70" t="s">
        <v>78</v>
      </c>
      <c r="D109" s="70" t="s">
        <v>169</v>
      </c>
      <c r="E109" s="62" t="n">
        <v>1976</v>
      </c>
      <c r="F109" s="62" t="n">
        <v>2013</v>
      </c>
      <c r="G109" s="62" t="s">
        <v>60</v>
      </c>
      <c r="H109" s="62" t="n">
        <v>4</v>
      </c>
      <c r="I109" s="62" t="n">
        <v>6</v>
      </c>
      <c r="J109" s="68" t="n">
        <v>6512.4</v>
      </c>
      <c r="K109" s="68" t="n">
        <v>5062.4</v>
      </c>
      <c r="L109" s="68" t="n">
        <v>0</v>
      </c>
      <c r="M109" s="71" t="n">
        <v>192</v>
      </c>
      <c r="N109" s="65" t="n">
        <f aca="false" ca="false" dt2D="false" dtr="false" t="normal">AA109</f>
        <v>7489690.14</v>
      </c>
      <c r="O109" s="68" t="n"/>
      <c r="P109" s="63" t="n">
        <f aca="false" ca="false" dt2D="false" dtr="false" t="normal">N109-Q109-R109-S109-O109-T109</f>
        <v>4924203.2639999995</v>
      </c>
      <c r="Q109" s="63" t="n">
        <v>0</v>
      </c>
      <c r="R109" s="63" t="n">
        <v>1313164.96</v>
      </c>
      <c r="S109" s="63" t="n">
        <v>1252321.916</v>
      </c>
      <c r="T109" s="68" t="n">
        <v>0</v>
      </c>
      <c r="U109" s="63" t="n">
        <f aca="false" ca="false" dt2D="false" dtr="false" t="normal">$N109/($K109+$L109)</f>
        <v>1479.474190107459</v>
      </c>
      <c r="V109" s="63" t="n">
        <f aca="false" ca="false" dt2D="false" dtr="false" t="normal">$N109/($K109+$L109)</f>
        <v>1479.474190107459</v>
      </c>
      <c r="W109" s="66" t="n">
        <v>2019</v>
      </c>
      <c r="X109" s="1" t="n">
        <v>2019</v>
      </c>
      <c r="AA109" s="65" t="n">
        <f aca="false" ca="false" dt2D="false" dtr="false" t="normal">SUM(AB109:AP109)</f>
        <v>7489690.14</v>
      </c>
      <c r="AB109" s="68" t="n"/>
      <c r="AC109" s="68" t="n"/>
      <c r="AD109" s="68" t="n"/>
      <c r="AE109" s="68" t="n"/>
      <c r="AF109" s="68" t="n"/>
      <c r="AG109" s="68" t="n"/>
      <c r="AH109" s="68" t="n"/>
      <c r="AI109" s="68" t="n"/>
      <c r="AJ109" s="68" t="n"/>
      <c r="AK109" s="68" t="n"/>
      <c r="AL109" s="72" t="n">
        <v>5207227.17</v>
      </c>
      <c r="AM109" s="68" t="n">
        <v>2164829.95</v>
      </c>
      <c r="AN109" s="68" t="n"/>
      <c r="AO109" s="68" t="n"/>
      <c r="AP109" s="79" t="n">
        <v>117633.02</v>
      </c>
      <c r="AQ109" s="55" t="n"/>
    </row>
    <row customHeight="true" ht="15" outlineLevel="0" r="110">
      <c r="A110" s="59" t="n">
        <f aca="false" ca="false" dt2D="false" dtr="false" t="normal">A109+1</f>
        <v>94</v>
      </c>
      <c r="B110" s="60" t="n">
        <f aca="false" ca="false" dt2D="false" dtr="false" t="normal">B109+1</f>
        <v>33</v>
      </c>
      <c r="C110" s="70" t="s">
        <v>78</v>
      </c>
      <c r="D110" s="70" t="s">
        <v>170</v>
      </c>
      <c r="E110" s="62" t="n">
        <v>1976</v>
      </c>
      <c r="F110" s="62" t="n">
        <v>2013</v>
      </c>
      <c r="G110" s="62" t="s">
        <v>70</v>
      </c>
      <c r="H110" s="62" t="n">
        <v>4</v>
      </c>
      <c r="I110" s="62" t="n">
        <v>4</v>
      </c>
      <c r="J110" s="68" t="n">
        <v>2850.8</v>
      </c>
      <c r="K110" s="68" t="n">
        <v>2595</v>
      </c>
      <c r="L110" s="68" t="n">
        <v>0</v>
      </c>
      <c r="M110" s="71" t="n">
        <v>135</v>
      </c>
      <c r="N110" s="65" t="n">
        <f aca="false" ca="false" dt2D="false" dtr="false" t="normal">AA110</f>
        <v>2884903.67</v>
      </c>
      <c r="O110" s="68" t="n"/>
      <c r="P110" s="63" t="n">
        <f aca="false" ca="false" dt2D="false" dtr="false" t="normal">N110-Q110-R110-S110-O110-T110</f>
        <v>2048822.38</v>
      </c>
      <c r="Q110" s="63" t="n">
        <v>0</v>
      </c>
      <c r="R110" s="63" t="n">
        <v>352338.64</v>
      </c>
      <c r="S110" s="63" t="n">
        <v>483742.65</v>
      </c>
      <c r="T110" s="68" t="n"/>
      <c r="U110" s="63" t="n">
        <f aca="false" ca="false" dt2D="false" dtr="false" t="normal">$N110/($K110+$L110)</f>
        <v>1111.7162504816956</v>
      </c>
      <c r="V110" s="63" t="n">
        <f aca="false" ca="false" dt2D="false" dtr="false" t="normal">$N110/($K110+$L110)</f>
        <v>1111.7162504816956</v>
      </c>
      <c r="W110" s="66" t="n">
        <v>2019</v>
      </c>
      <c r="X110" s="1" t="n">
        <v>2019</v>
      </c>
      <c r="AA110" s="65" t="n">
        <f aca="false" ca="false" dt2D="false" dtr="false" t="normal">SUM(AB110:AP110)</f>
        <v>2884903.67</v>
      </c>
      <c r="AB110" s="68" t="n"/>
      <c r="AC110" s="68" t="n"/>
      <c r="AD110" s="68" t="n"/>
      <c r="AE110" s="68" t="n"/>
      <c r="AF110" s="68" t="n"/>
      <c r="AG110" s="68" t="n"/>
      <c r="AH110" s="68" t="n"/>
      <c r="AI110" s="68" t="n"/>
      <c r="AJ110" s="68" t="n">
        <v>2846460.67</v>
      </c>
      <c r="AK110" s="68" t="n"/>
      <c r="AL110" s="72" t="n"/>
      <c r="AM110" s="68" t="n"/>
      <c r="AN110" s="68" t="n"/>
      <c r="AO110" s="68" t="n"/>
      <c r="AP110" s="79" t="n">
        <v>38443</v>
      </c>
      <c r="AQ110" s="55" t="n"/>
    </row>
    <row customHeight="true" ht="15" outlineLevel="0" r="111">
      <c r="A111" s="59" t="n">
        <f aca="false" ca="false" dt2D="false" dtr="false" t="normal">A110+1</f>
        <v>95</v>
      </c>
      <c r="B111" s="60" t="n">
        <f aca="false" ca="false" dt2D="false" dtr="false" t="normal">B110+1</f>
        <v>34</v>
      </c>
      <c r="C111" s="70" t="s">
        <v>78</v>
      </c>
      <c r="D111" s="70" t="s">
        <v>171</v>
      </c>
      <c r="E111" s="62" t="n">
        <v>1981</v>
      </c>
      <c r="F111" s="62" t="n">
        <v>2012</v>
      </c>
      <c r="G111" s="62" t="s">
        <v>70</v>
      </c>
      <c r="H111" s="62" t="n">
        <v>5</v>
      </c>
      <c r="I111" s="62" t="n">
        <v>4</v>
      </c>
      <c r="J111" s="68" t="n">
        <v>4831.3</v>
      </c>
      <c r="K111" s="68" t="n">
        <v>4269.3</v>
      </c>
      <c r="L111" s="68" t="n">
        <v>0</v>
      </c>
      <c r="M111" s="71" t="n">
        <v>196</v>
      </c>
      <c r="N111" s="65" t="n">
        <f aca="false" ca="false" dt2D="false" dtr="false" t="normal">AA111</f>
        <v>2771627.5500000003</v>
      </c>
      <c r="O111" s="68" t="n"/>
      <c r="P111" s="63" t="n"/>
      <c r="Q111" s="63" t="n">
        <v>0</v>
      </c>
      <c r="R111" s="63" t="n">
        <v>1179695.86</v>
      </c>
      <c r="S111" s="63" t="n">
        <f aca="false" ca="false" dt2D="false" dtr="false" t="normal">N111-O111-Q111-R111-T111</f>
        <v>1591931.6900000004</v>
      </c>
      <c r="T111" s="68" t="n">
        <v>0</v>
      </c>
      <c r="U111" s="63" t="n">
        <f aca="false" ca="false" dt2D="false" dtr="false" t="normal">$N111/($K111+$L111)</f>
        <v>649.1995291968238</v>
      </c>
      <c r="V111" s="63" t="n">
        <f aca="false" ca="false" dt2D="false" dtr="false" t="normal">$N111/($K111+$L111)</f>
        <v>649.1995291968238</v>
      </c>
      <c r="W111" s="66" t="n">
        <v>2019</v>
      </c>
      <c r="X111" s="1" t="n">
        <v>2019</v>
      </c>
      <c r="AA111" s="65" t="n">
        <f aca="false" ca="false" dt2D="false" dtr="false" t="normal">SUM(AB111:AP111)</f>
        <v>2771627.5500000003</v>
      </c>
      <c r="AB111" s="68" t="n"/>
      <c r="AC111" s="68" t="n">
        <v>2228698.69</v>
      </c>
      <c r="AD111" s="68" t="n">
        <v>473272.87</v>
      </c>
      <c r="AE111" s="68" t="n"/>
      <c r="AF111" s="68" t="n"/>
      <c r="AG111" s="68" t="n"/>
      <c r="AH111" s="68" t="n"/>
      <c r="AI111" s="68" t="n"/>
      <c r="AJ111" s="68" t="n"/>
      <c r="AK111" s="68" t="n"/>
      <c r="AL111" s="72" t="n"/>
      <c r="AM111" s="68" t="n"/>
      <c r="AN111" s="68" t="n"/>
      <c r="AO111" s="68" t="n"/>
      <c r="AP111" s="79" t="n">
        <v>69655.99</v>
      </c>
      <c r="AQ111" s="55" t="n"/>
    </row>
    <row customHeight="true" ht="15" outlineLevel="0" r="112">
      <c r="A112" s="59" t="n">
        <f aca="false" ca="false" dt2D="false" dtr="false" t="normal">A111+1</f>
        <v>96</v>
      </c>
      <c r="B112" s="60" t="n">
        <f aca="false" ca="false" dt2D="false" dtr="false" t="normal">B111+1</f>
        <v>35</v>
      </c>
      <c r="C112" s="70" t="s">
        <v>78</v>
      </c>
      <c r="D112" s="70" t="s">
        <v>172</v>
      </c>
      <c r="E112" s="62" t="n">
        <v>1977</v>
      </c>
      <c r="F112" s="62" t="n">
        <v>2013</v>
      </c>
      <c r="G112" s="62" t="s">
        <v>70</v>
      </c>
      <c r="H112" s="62" t="n">
        <v>9</v>
      </c>
      <c r="I112" s="62" t="n">
        <v>1</v>
      </c>
      <c r="J112" s="68" t="n">
        <v>2365.99</v>
      </c>
      <c r="K112" s="68" t="n">
        <v>1903.9</v>
      </c>
      <c r="L112" s="68" t="n">
        <v>0</v>
      </c>
      <c r="M112" s="71" t="n">
        <v>70</v>
      </c>
      <c r="N112" s="65" t="n">
        <f aca="false" ca="false" dt2D="false" dtr="false" t="normal">AA112</f>
        <v>1522366.0100000002</v>
      </c>
      <c r="O112" s="68" t="n"/>
      <c r="P112" s="63" t="n">
        <f aca="false" ca="false" dt2D="false" dtr="false" t="normal">N112-Q112-R112-S112-O112-T112</f>
        <v>834907.6328000001</v>
      </c>
      <c r="Q112" s="63" t="n"/>
      <c r="R112" s="63" t="n">
        <v>680973.2372</v>
      </c>
      <c r="S112" s="63" t="n">
        <v>6485.14</v>
      </c>
      <c r="T112" s="68" t="n"/>
      <c r="U112" s="63" t="n">
        <f aca="false" ca="false" dt2D="false" dtr="false" t="normal">$N112/($K112+$L112)</f>
        <v>799.6039760491624</v>
      </c>
      <c r="V112" s="63" t="n">
        <f aca="false" ca="false" dt2D="false" dtr="false" t="normal">$N112/($K112+$L112)</f>
        <v>799.6039760491624</v>
      </c>
      <c r="W112" s="66" t="n">
        <v>2019</v>
      </c>
      <c r="X112" s="1" t="n">
        <v>2019</v>
      </c>
      <c r="AA112" s="65" t="n">
        <f aca="false" ca="false" dt2D="false" dtr="false" t="normal">SUM(AB112:AP112)</f>
        <v>1522366.0100000002</v>
      </c>
      <c r="AB112" s="68" t="n"/>
      <c r="AC112" s="68" t="n"/>
      <c r="AD112" s="68" t="n"/>
      <c r="AE112" s="68" t="n"/>
      <c r="AF112" s="68" t="n"/>
      <c r="AG112" s="68" t="n"/>
      <c r="AH112" s="68" t="n"/>
      <c r="AI112" s="68" t="n"/>
      <c r="AJ112" s="68" t="n">
        <v>636864.06</v>
      </c>
      <c r="AK112" s="68" t="n"/>
      <c r="AL112" s="72" t="n"/>
      <c r="AM112" s="68" t="n">
        <v>863884.83</v>
      </c>
      <c r="AN112" s="68" t="n"/>
      <c r="AO112" s="68" t="n"/>
      <c r="AP112" s="79" t="n">
        <v>21617.12</v>
      </c>
      <c r="AQ112" s="55" t="n"/>
    </row>
    <row customHeight="true" ht="15" outlineLevel="0" r="113">
      <c r="A113" s="59" t="n">
        <f aca="false" ca="false" dt2D="false" dtr="false" t="normal">A112+1</f>
        <v>97</v>
      </c>
      <c r="B113" s="60" t="n">
        <f aca="false" ca="false" dt2D="false" dtr="false" t="normal">B112+1</f>
        <v>36</v>
      </c>
      <c r="C113" s="70" t="s">
        <v>78</v>
      </c>
      <c r="D113" s="70" t="s">
        <v>173</v>
      </c>
      <c r="E113" s="62" t="n">
        <v>1977</v>
      </c>
      <c r="F113" s="62" t="n">
        <v>2013</v>
      </c>
      <c r="G113" s="62" t="s">
        <v>70</v>
      </c>
      <c r="H113" s="62" t="n">
        <v>9</v>
      </c>
      <c r="I113" s="62" t="n">
        <v>1</v>
      </c>
      <c r="J113" s="68" t="n">
        <v>2366.89</v>
      </c>
      <c r="K113" s="68" t="n">
        <v>1904.8</v>
      </c>
      <c r="L113" s="68" t="n">
        <v>0</v>
      </c>
      <c r="M113" s="71" t="n">
        <v>59</v>
      </c>
      <c r="N113" s="65" t="n">
        <f aca="false" ca="false" dt2D="false" dtr="false" t="normal">AA113</f>
        <v>2302855.58</v>
      </c>
      <c r="O113" s="68" t="n"/>
      <c r="P113" s="63" t="n">
        <f aca="false" ca="false" dt2D="false" dtr="false" t="normal">N113-Q113-R113-S113-O113-T113</f>
        <v>1567732.6696000001</v>
      </c>
      <c r="Q113" s="63" t="n"/>
      <c r="R113" s="63" t="n">
        <v>726007.6004</v>
      </c>
      <c r="S113" s="63" t="n">
        <v>9115.31</v>
      </c>
      <c r="T113" s="68" t="n"/>
      <c r="U113" s="63" t="n">
        <f aca="false" ca="false" dt2D="false" dtr="false" t="normal">$N113/($K113+$L113)</f>
        <v>1208.9750000000001</v>
      </c>
      <c r="V113" s="63" t="n">
        <f aca="false" ca="false" dt2D="false" dtr="false" t="normal">$N113/($K113+$L113)</f>
        <v>1208.9750000000001</v>
      </c>
      <c r="W113" s="66" t="n">
        <v>2019</v>
      </c>
      <c r="X113" s="1" t="n">
        <v>2019</v>
      </c>
      <c r="AA113" s="65" t="n">
        <f aca="false" ca="false" dt2D="false" dtr="false" t="normal">SUM(AB113:AP113)</f>
        <v>2302855.58</v>
      </c>
      <c r="AB113" s="68" t="n"/>
      <c r="AC113" s="68" t="n"/>
      <c r="AD113" s="68" t="n"/>
      <c r="AE113" s="68" t="n"/>
      <c r="AF113" s="68" t="n"/>
      <c r="AG113" s="68" t="n"/>
      <c r="AH113" s="68" t="n"/>
      <c r="AI113" s="68" t="n"/>
      <c r="AJ113" s="68" t="n">
        <v>1042813.67</v>
      </c>
      <c r="AK113" s="68" t="n"/>
      <c r="AL113" s="72" t="n"/>
      <c r="AM113" s="68" t="n">
        <v>1229657.53</v>
      </c>
      <c r="AN113" s="68" t="n"/>
      <c r="AO113" s="68" t="n"/>
      <c r="AP113" s="79" t="n">
        <v>30384.38</v>
      </c>
      <c r="AQ113" s="55" t="n"/>
    </row>
    <row customHeight="true" ht="15" outlineLevel="0" r="114">
      <c r="A114" s="59" t="n">
        <f aca="false" ca="false" dt2D="false" dtr="false" t="normal">A113+1</f>
        <v>98</v>
      </c>
      <c r="B114" s="60" t="n">
        <f aca="false" ca="false" dt2D="false" dtr="false" t="normal">B113+1</f>
        <v>37</v>
      </c>
      <c r="C114" s="70" t="s">
        <v>78</v>
      </c>
      <c r="D114" s="70" t="s">
        <v>174</v>
      </c>
      <c r="E114" s="62" t="n">
        <v>1975</v>
      </c>
      <c r="F114" s="62" t="n">
        <v>2013</v>
      </c>
      <c r="G114" s="62" t="s">
        <v>60</v>
      </c>
      <c r="H114" s="62" t="n">
        <v>4</v>
      </c>
      <c r="I114" s="62" t="n">
        <v>6</v>
      </c>
      <c r="J114" s="68" t="n">
        <v>5753.3</v>
      </c>
      <c r="K114" s="68" t="n">
        <v>5020.1</v>
      </c>
      <c r="L114" s="68" t="n">
        <v>0</v>
      </c>
      <c r="M114" s="71" t="n">
        <v>216</v>
      </c>
      <c r="N114" s="65" t="n">
        <f aca="false" ca="false" dt2D="false" dtr="false" t="normal">AA114</f>
        <v>8140314.170000001</v>
      </c>
      <c r="O114" s="68" t="n"/>
      <c r="P114" s="63" t="n">
        <f aca="false" ca="false" dt2D="false" dtr="false" t="normal">N114-Q114-R114-S114-O114-T114</f>
        <v>5712967.105200001</v>
      </c>
      <c r="Q114" s="63" t="n"/>
      <c r="R114" s="63" t="n">
        <v>1378627.8448</v>
      </c>
      <c r="S114" s="63" t="n">
        <v>1048719.22</v>
      </c>
      <c r="T114" s="68" t="n"/>
      <c r="U114" s="63" t="n">
        <f aca="false" ca="false" dt2D="false" dtr="false" t="normal">$N114/($K114+$L114)</f>
        <v>1621.5442262106333</v>
      </c>
      <c r="V114" s="63" t="n">
        <f aca="false" ca="false" dt2D="false" dtr="false" t="normal">$N114/($K114+$L114)</f>
        <v>1621.5442262106333</v>
      </c>
      <c r="W114" s="66" t="n">
        <v>2019</v>
      </c>
      <c r="X114" s="1" t="n">
        <v>2019</v>
      </c>
      <c r="AA114" s="65" t="n">
        <f aca="false" ca="false" dt2D="false" dtr="false" t="normal">SUM(AB114:AP114)</f>
        <v>8140314.170000001</v>
      </c>
      <c r="AB114" s="68" t="n"/>
      <c r="AC114" s="68" t="n">
        <v>2923653.04</v>
      </c>
      <c r="AD114" s="68" t="n"/>
      <c r="AE114" s="68" t="n">
        <v>895580.82</v>
      </c>
      <c r="AF114" s="68" t="n"/>
      <c r="AG114" s="68" t="n"/>
      <c r="AH114" s="68" t="n"/>
      <c r="AI114" s="68" t="n"/>
      <c r="AJ114" s="68" t="n">
        <v>4204351.87</v>
      </c>
      <c r="AK114" s="68" t="n"/>
      <c r="AL114" s="72" t="n"/>
      <c r="AM114" s="68" t="n"/>
      <c r="AN114" s="68" t="n"/>
      <c r="AO114" s="68" t="n"/>
      <c r="AP114" s="79" t="n">
        <v>116728.44</v>
      </c>
      <c r="AQ114" s="55" t="n"/>
    </row>
    <row customHeight="true" ht="15" outlineLevel="0" r="115">
      <c r="A115" s="59" t="n">
        <f aca="false" ca="false" dt2D="false" dtr="false" t="normal">A114+1</f>
        <v>99</v>
      </c>
      <c r="B115" s="60" t="n">
        <f aca="false" ca="false" dt2D="false" dtr="false" t="normal">B114+1</f>
        <v>38</v>
      </c>
      <c r="C115" s="70" t="s">
        <v>78</v>
      </c>
      <c r="D115" s="70" t="s">
        <v>175</v>
      </c>
      <c r="E115" s="62" t="n">
        <v>1975</v>
      </c>
      <c r="F115" s="62" t="n">
        <v>2010</v>
      </c>
      <c r="G115" s="62" t="s">
        <v>60</v>
      </c>
      <c r="H115" s="62" t="n">
        <v>4</v>
      </c>
      <c r="I115" s="62" t="n">
        <v>6</v>
      </c>
      <c r="J115" s="68" t="n">
        <v>5695.5</v>
      </c>
      <c r="K115" s="68" t="n">
        <v>4950.6</v>
      </c>
      <c r="L115" s="68" t="n">
        <v>0</v>
      </c>
      <c r="M115" s="71" t="n">
        <v>198</v>
      </c>
      <c r="N115" s="65" t="n">
        <f aca="false" ca="false" dt2D="false" dtr="false" t="normal">AA115</f>
        <v>8242576.63</v>
      </c>
      <c r="O115" s="68" t="n"/>
      <c r="P115" s="63" t="n">
        <f aca="false" ca="false" dt2D="false" dtr="false" t="normal">N115-Q115-R115-S115-O115-T115</f>
        <v>5872919.210000001</v>
      </c>
      <c r="Q115" s="63" t="n"/>
      <c r="R115" s="63" t="n">
        <v>1359312.9</v>
      </c>
      <c r="S115" s="63" t="n">
        <v>1010344.52</v>
      </c>
      <c r="T115" s="68" t="n"/>
      <c r="U115" s="63" t="n">
        <f aca="false" ca="false" dt2D="false" dtr="false" t="normal">$N115/($K115+$L115)</f>
        <v>1664.9651819981416</v>
      </c>
      <c r="V115" s="63" t="n">
        <f aca="false" ca="false" dt2D="false" dtr="false" t="normal">$N115/($K115+$L115)</f>
        <v>1664.9651819981416</v>
      </c>
      <c r="W115" s="66" t="n">
        <v>2019</v>
      </c>
      <c r="X115" s="1" t="n">
        <v>2019</v>
      </c>
      <c r="AA115" s="65" t="n">
        <f aca="false" ca="false" dt2D="false" dtr="false" t="normal">SUM(AB115:AP115)</f>
        <v>8242576.63</v>
      </c>
      <c r="AB115" s="68" t="n"/>
      <c r="AC115" s="68" t="n"/>
      <c r="AD115" s="68" t="n">
        <v>806129.91</v>
      </c>
      <c r="AE115" s="68" t="n"/>
      <c r="AF115" s="68" t="n"/>
      <c r="AG115" s="68" t="n"/>
      <c r="AH115" s="68" t="n"/>
      <c r="AI115" s="68" t="n"/>
      <c r="AJ115" s="68" t="n">
        <v>4560573.51</v>
      </c>
      <c r="AK115" s="68" t="n"/>
      <c r="AL115" s="72" t="n"/>
      <c r="AM115" s="68" t="n">
        <v>2768242.37</v>
      </c>
      <c r="AN115" s="68" t="n"/>
      <c r="AO115" s="68" t="n"/>
      <c r="AP115" s="79" t="n">
        <v>107630.84</v>
      </c>
      <c r="AQ115" s="55" t="n"/>
    </row>
    <row customHeight="true" ht="15" outlineLevel="0" r="116">
      <c r="A116" s="59" t="n">
        <f aca="false" ca="false" dt2D="false" dtr="false" t="normal">A115+1</f>
        <v>100</v>
      </c>
      <c r="B116" s="60" t="n">
        <f aca="false" ca="false" dt2D="false" dtr="false" t="normal">B115+1</f>
        <v>39</v>
      </c>
      <c r="C116" s="70" t="s">
        <v>78</v>
      </c>
      <c r="D116" s="70" t="s">
        <v>176</v>
      </c>
      <c r="E116" s="62" t="n">
        <v>1977</v>
      </c>
      <c r="F116" s="62" t="n">
        <v>2013</v>
      </c>
      <c r="G116" s="62" t="s">
        <v>60</v>
      </c>
      <c r="H116" s="62" t="n">
        <v>4</v>
      </c>
      <c r="I116" s="62" t="n">
        <v>4</v>
      </c>
      <c r="J116" s="68" t="n">
        <v>3912.5</v>
      </c>
      <c r="K116" s="68" t="n">
        <v>3429.3</v>
      </c>
      <c r="L116" s="68" t="n">
        <v>0</v>
      </c>
      <c r="M116" s="71" t="n">
        <v>156</v>
      </c>
      <c r="N116" s="65" t="n">
        <f aca="false" ca="false" dt2D="false" dtr="false" t="normal">AA116</f>
        <v>4905896.13</v>
      </c>
      <c r="O116" s="68" t="n"/>
      <c r="P116" s="63" t="n">
        <f aca="false" ca="false" dt2D="false" dtr="false" t="normal">N116-Q116-R116-S116-O116-T116</f>
        <v>3573857.7336</v>
      </c>
      <c r="Q116" s="63" t="n"/>
      <c r="R116" s="63" t="n">
        <v>984771.7764</v>
      </c>
      <c r="S116" s="63" t="n">
        <v>347266.62</v>
      </c>
      <c r="T116" s="68" t="n"/>
      <c r="U116" s="63" t="n">
        <f aca="false" ca="false" dt2D="false" dtr="false" t="normal">$N116/($K116+$L116)</f>
        <v>1430.5823724958445</v>
      </c>
      <c r="V116" s="63" t="n">
        <f aca="false" ca="false" dt2D="false" dtr="false" t="normal">$N116/($K116+$L116)</f>
        <v>1430.5823724958445</v>
      </c>
      <c r="W116" s="66" t="n">
        <v>2019</v>
      </c>
      <c r="X116" s="1" t="n">
        <v>2019</v>
      </c>
      <c r="AA116" s="65" t="n">
        <f aca="false" ca="false" dt2D="false" dtr="false" t="normal">SUM(AB116:AP116)</f>
        <v>4905896.13</v>
      </c>
      <c r="AB116" s="68" t="n"/>
      <c r="AC116" s="68" t="n"/>
      <c r="AD116" s="68" t="n">
        <v>621188.98</v>
      </c>
      <c r="AE116" s="68" t="n"/>
      <c r="AF116" s="68" t="n"/>
      <c r="AG116" s="68" t="n"/>
      <c r="AH116" s="68" t="n"/>
      <c r="AI116" s="68" t="n"/>
      <c r="AJ116" s="68" t="n">
        <v>2802193</v>
      </c>
      <c r="AK116" s="68" t="n"/>
      <c r="AL116" s="72" t="n"/>
      <c r="AM116" s="68" t="n">
        <v>1420593.98</v>
      </c>
      <c r="AN116" s="68" t="n"/>
      <c r="AO116" s="68" t="n"/>
      <c r="AP116" s="79" t="n">
        <v>61920.17</v>
      </c>
      <c r="AQ116" s="55" t="n"/>
    </row>
    <row customHeight="true" ht="15" outlineLevel="0" r="117">
      <c r="A117" s="59" t="n">
        <f aca="false" ca="false" dt2D="false" dtr="false" t="normal">A116+1</f>
        <v>101</v>
      </c>
      <c r="B117" s="60" t="n">
        <f aca="false" ca="false" dt2D="false" dtr="false" t="normal">B116+1</f>
        <v>40</v>
      </c>
      <c r="C117" s="70" t="s">
        <v>78</v>
      </c>
      <c r="D117" s="70" t="s">
        <v>177</v>
      </c>
      <c r="E117" s="62" t="n">
        <v>1977</v>
      </c>
      <c r="F117" s="62" t="n">
        <v>2013</v>
      </c>
      <c r="G117" s="62" t="s">
        <v>70</v>
      </c>
      <c r="H117" s="62" t="n">
        <v>9</v>
      </c>
      <c r="I117" s="62" t="n">
        <v>1</v>
      </c>
      <c r="J117" s="68" t="n">
        <v>2362.6</v>
      </c>
      <c r="K117" s="68" t="n">
        <v>1901.6</v>
      </c>
      <c r="L117" s="68" t="n">
        <v>0</v>
      </c>
      <c r="M117" s="71" t="n">
        <v>72</v>
      </c>
      <c r="N117" s="65" t="n">
        <f aca="false" ca="false" dt2D="false" dtr="false" t="normal">AA117</f>
        <v>2253059.01</v>
      </c>
      <c r="O117" s="68" t="n"/>
      <c r="P117" s="63" t="n">
        <f aca="false" ca="false" dt2D="false" dtr="false" t="normal">N117-Q117-R117-S117-O117-T117</f>
        <v>1585522.2589999998</v>
      </c>
      <c r="Q117" s="63" t="n">
        <v>0</v>
      </c>
      <c r="R117" s="63" t="n">
        <v>658887.88</v>
      </c>
      <c r="S117" s="63" t="n">
        <v>8648.871</v>
      </c>
      <c r="T117" s="68" t="n">
        <v>0</v>
      </c>
      <c r="U117" s="63" t="n">
        <f aca="false" ca="false" dt2D="false" dtr="false" t="normal">$N117/($K117+$L117)</f>
        <v>1184.8227860748843</v>
      </c>
      <c r="V117" s="63" t="n">
        <f aca="false" ca="false" dt2D="false" dtr="false" t="normal">$N117/($K117+$L117)</f>
        <v>1184.8227860748843</v>
      </c>
      <c r="W117" s="66" t="n">
        <v>2019</v>
      </c>
      <c r="X117" s="1" t="n">
        <v>2019</v>
      </c>
      <c r="AA117" s="65" t="n">
        <f aca="false" ca="false" dt2D="false" dtr="false" t="normal">SUM(AB117:AP117)</f>
        <v>2253059.01</v>
      </c>
      <c r="AB117" s="68" t="n"/>
      <c r="AC117" s="68" t="n"/>
      <c r="AD117" s="68" t="n"/>
      <c r="AE117" s="68" t="n"/>
      <c r="AF117" s="68" t="n"/>
      <c r="AG117" s="68" t="n"/>
      <c r="AH117" s="68" t="n"/>
      <c r="AI117" s="68" t="n"/>
      <c r="AJ117" s="68" t="n">
        <v>895793.24</v>
      </c>
      <c r="AK117" s="68" t="n"/>
      <c r="AL117" s="72" t="n"/>
      <c r="AM117" s="68" t="n">
        <v>1328436.2</v>
      </c>
      <c r="AN117" s="68" t="n"/>
      <c r="AO117" s="68" t="n"/>
      <c r="AP117" s="79" t="n">
        <v>28829.57</v>
      </c>
      <c r="AQ117" s="55" t="n"/>
    </row>
    <row customHeight="true" ht="15" outlineLevel="0" r="118">
      <c r="A118" s="59" t="n">
        <f aca="false" ca="false" dt2D="false" dtr="false" t="normal">A117+1</f>
        <v>102</v>
      </c>
      <c r="B118" s="60" t="n">
        <f aca="false" ca="false" dt2D="false" dtr="false" t="normal">B117+1</f>
        <v>41</v>
      </c>
      <c r="C118" s="70" t="s">
        <v>178</v>
      </c>
      <c r="D118" s="70" t="s">
        <v>179</v>
      </c>
      <c r="E118" s="62" t="n">
        <v>1984</v>
      </c>
      <c r="F118" s="62" t="n">
        <v>2010</v>
      </c>
      <c r="G118" s="62" t="s">
        <v>70</v>
      </c>
      <c r="H118" s="62" t="n">
        <v>5</v>
      </c>
      <c r="I118" s="62" t="n">
        <v>4</v>
      </c>
      <c r="J118" s="68" t="n">
        <v>3209.1</v>
      </c>
      <c r="K118" s="68" t="n">
        <v>1849.9</v>
      </c>
      <c r="L118" s="68" t="n">
        <v>0</v>
      </c>
      <c r="M118" s="71" t="n">
        <v>66</v>
      </c>
      <c r="N118" s="65" t="n">
        <f aca="false" ca="false" dt2D="false" dtr="false" t="normal">AA118</f>
        <v>1216292.75</v>
      </c>
      <c r="O118" s="68" t="n"/>
      <c r="P118" s="63" t="n">
        <v>0</v>
      </c>
      <c r="Q118" s="63" t="n"/>
      <c r="R118" s="63" t="n">
        <v>718250.1652</v>
      </c>
      <c r="S118" s="63" t="n">
        <f aca="false" ca="false" dt2D="false" dtr="false" t="normal">N118-O118-Q118-R118-T118</f>
        <v>498042.58480000007</v>
      </c>
      <c r="T118" s="68" t="n"/>
      <c r="U118" s="63" t="n">
        <f aca="false" ca="false" dt2D="false" dtr="false" t="normal">$N118/($K118+$L118)</f>
        <v>657.4910805989513</v>
      </c>
      <c r="V118" s="63" t="n">
        <f aca="false" ca="false" dt2D="false" dtr="false" t="normal">$N118/($K118+$L118)</f>
        <v>657.4910805989513</v>
      </c>
      <c r="W118" s="66" t="n">
        <v>2019</v>
      </c>
      <c r="X118" s="82" t="n">
        <v>2019</v>
      </c>
      <c r="Y118" s="82" t="n"/>
      <c r="Z118" s="82" t="n"/>
      <c r="AA118" s="65" t="n">
        <f aca="false" ca="false" dt2D="false" dtr="false" t="normal">SUM(AB118:AP118)</f>
        <v>1216292.75</v>
      </c>
      <c r="AB118" s="68" t="n"/>
      <c r="AC118" s="68" t="n"/>
      <c r="AD118" s="68" t="n">
        <v>1216292.75</v>
      </c>
      <c r="AE118" s="68" t="n"/>
      <c r="AF118" s="68" t="n"/>
      <c r="AG118" s="68" t="n"/>
      <c r="AH118" s="68" t="n"/>
      <c r="AI118" s="68" t="n"/>
      <c r="AJ118" s="68" t="n"/>
      <c r="AK118" s="68" t="n"/>
      <c r="AL118" s="72" t="n"/>
      <c r="AM118" s="68" t="n"/>
      <c r="AN118" s="68" t="n"/>
      <c r="AO118" s="68" t="n"/>
      <c r="AP118" s="79" t="n">
        <v>0</v>
      </c>
      <c r="AQ118" s="55" t="n"/>
    </row>
    <row customHeight="true" ht="15" outlineLevel="0" r="119">
      <c r="A119" s="59" t="n">
        <f aca="false" ca="false" dt2D="false" dtr="false" t="normal">A118+1</f>
        <v>103</v>
      </c>
      <c r="B119" s="60" t="n">
        <f aca="false" ca="false" dt2D="false" dtr="false" t="normal">B118+1</f>
        <v>42</v>
      </c>
      <c r="C119" s="70" t="s">
        <v>178</v>
      </c>
      <c r="D119" s="70" t="s">
        <v>180</v>
      </c>
      <c r="E119" s="62" t="n">
        <v>1982</v>
      </c>
      <c r="F119" s="62" t="n">
        <v>2011</v>
      </c>
      <c r="G119" s="62" t="s">
        <v>70</v>
      </c>
      <c r="H119" s="62" t="n">
        <v>5</v>
      </c>
      <c r="I119" s="62" t="n">
        <v>4</v>
      </c>
      <c r="J119" s="68" t="n">
        <v>3398.2</v>
      </c>
      <c r="K119" s="68" t="n">
        <v>2472.5</v>
      </c>
      <c r="L119" s="68" t="n">
        <v>0</v>
      </c>
      <c r="M119" s="71" t="n">
        <v>90</v>
      </c>
      <c r="N119" s="65" t="n">
        <f aca="false" ca="false" dt2D="false" dtr="false" t="normal">AA119</f>
        <v>904939.2699999999</v>
      </c>
      <c r="O119" s="68" t="n"/>
      <c r="P119" s="63" t="n"/>
      <c r="Q119" s="63" t="n"/>
      <c r="R119" s="63" t="n">
        <v>197664.856666667</v>
      </c>
      <c r="S119" s="63" t="n">
        <f aca="false" ca="false" dt2D="false" dtr="false" t="normal">N119-O119-Q119-R119-T119</f>
        <v>707274.4133333332</v>
      </c>
      <c r="T119" s="68" t="n"/>
      <c r="U119" s="63" t="n">
        <f aca="false" ca="false" dt2D="false" dtr="false" t="normal">$N119/($K119+$L119)</f>
        <v>366.00172699696657</v>
      </c>
      <c r="V119" s="63" t="n">
        <f aca="false" ca="false" dt2D="false" dtr="false" t="normal">$N119/($K119+$L119)</f>
        <v>366.00172699696657</v>
      </c>
      <c r="W119" s="66" t="n">
        <v>2019</v>
      </c>
      <c r="X119" s="1" t="n">
        <v>2019</v>
      </c>
      <c r="AA119" s="65" t="n">
        <f aca="false" ca="false" dt2D="false" dtr="false" t="normal">SUM(AB119:AP119)</f>
        <v>904939.2699999999</v>
      </c>
      <c r="AB119" s="68" t="n"/>
      <c r="AC119" s="68" t="n"/>
      <c r="AD119" s="68" t="n">
        <v>895705.2</v>
      </c>
      <c r="AE119" s="68" t="n"/>
      <c r="AF119" s="68" t="n"/>
      <c r="AG119" s="68" t="n"/>
      <c r="AH119" s="68" t="n"/>
      <c r="AI119" s="68" t="n"/>
      <c r="AJ119" s="68" t="n"/>
      <c r="AK119" s="68" t="n"/>
      <c r="AL119" s="72" t="n"/>
      <c r="AM119" s="68" t="n"/>
      <c r="AN119" s="68" t="n"/>
      <c r="AO119" s="68" t="n"/>
      <c r="AP119" s="79" t="n">
        <v>9234.07</v>
      </c>
      <c r="AQ119" s="55" t="n"/>
    </row>
    <row customHeight="true" ht="15" outlineLevel="0" r="120">
      <c r="A120" s="59" t="n">
        <f aca="false" ca="false" dt2D="false" dtr="false" t="normal">A119+1</f>
        <v>104</v>
      </c>
      <c r="B120" s="60" t="n">
        <f aca="false" ca="false" dt2D="false" dtr="false" t="normal">B119+1</f>
        <v>43</v>
      </c>
      <c r="C120" s="70" t="s">
        <v>178</v>
      </c>
      <c r="D120" s="70" t="s">
        <v>181</v>
      </c>
      <c r="E120" s="62" t="n">
        <v>1979</v>
      </c>
      <c r="F120" s="62" t="n">
        <v>2013</v>
      </c>
      <c r="G120" s="62" t="s">
        <v>70</v>
      </c>
      <c r="H120" s="62" t="n">
        <v>5</v>
      </c>
      <c r="I120" s="62" t="n">
        <v>4</v>
      </c>
      <c r="J120" s="68" t="n">
        <v>3313.8</v>
      </c>
      <c r="K120" s="68" t="n">
        <v>2365.9</v>
      </c>
      <c r="L120" s="68" t="n">
        <v>0</v>
      </c>
      <c r="M120" s="71" t="n">
        <v>83</v>
      </c>
      <c r="N120" s="65" t="n">
        <f aca="false" ca="false" dt2D="false" dtr="false" t="normal">AA120</f>
        <v>856903.9500000001</v>
      </c>
      <c r="O120" s="68" t="n"/>
      <c r="P120" s="63" t="n"/>
      <c r="Q120" s="63" t="n"/>
      <c r="R120" s="63" t="n">
        <v>198805.3544</v>
      </c>
      <c r="S120" s="63" t="n">
        <f aca="false" ca="false" dt2D="false" dtr="false" t="normal">N120-O120-Q120-R120-T120</f>
        <v>658098.5956000001</v>
      </c>
      <c r="T120" s="68" t="n"/>
      <c r="U120" s="63" t="n">
        <f aca="false" ca="false" dt2D="false" dtr="false" t="normal">$N120/($K120+$L120)</f>
        <v>362.1894205165054</v>
      </c>
      <c r="V120" s="63" t="n">
        <f aca="false" ca="false" dt2D="false" dtr="false" t="normal">$N120/($K120+$L120)</f>
        <v>362.1894205165054</v>
      </c>
      <c r="W120" s="66" t="n">
        <v>2019</v>
      </c>
      <c r="X120" s="1" t="n">
        <v>2019</v>
      </c>
      <c r="AA120" s="65" t="n">
        <f aca="false" ca="false" dt2D="false" dtr="false" t="normal">SUM(AB120:AP120)</f>
        <v>856903.9500000001</v>
      </c>
      <c r="AB120" s="68" t="n"/>
      <c r="AC120" s="68" t="n"/>
      <c r="AD120" s="68" t="n">
        <v>847689.93</v>
      </c>
      <c r="AE120" s="68" t="n"/>
      <c r="AF120" s="68" t="n"/>
      <c r="AG120" s="68" t="n"/>
      <c r="AH120" s="68" t="n"/>
      <c r="AI120" s="68" t="n"/>
      <c r="AJ120" s="68" t="n"/>
      <c r="AK120" s="68" t="n"/>
      <c r="AL120" s="72" t="n"/>
      <c r="AM120" s="68" t="n"/>
      <c r="AN120" s="68" t="n"/>
      <c r="AO120" s="68" t="n"/>
      <c r="AP120" s="79" t="n">
        <v>9214.02</v>
      </c>
      <c r="AQ120" s="55" t="n"/>
    </row>
    <row customHeight="true" ht="15" outlineLevel="0" r="121">
      <c r="A121" s="59" t="n">
        <f aca="false" ca="false" dt2D="false" dtr="false" t="normal">A120+1</f>
        <v>105</v>
      </c>
      <c r="B121" s="60" t="n">
        <f aca="false" ca="false" dt2D="false" dtr="false" t="normal">B120+1</f>
        <v>44</v>
      </c>
      <c r="C121" s="70" t="s">
        <v>178</v>
      </c>
      <c r="D121" s="70" t="s">
        <v>182</v>
      </c>
      <c r="E121" s="62" t="n">
        <v>1976</v>
      </c>
      <c r="F121" s="62" t="n">
        <v>2013</v>
      </c>
      <c r="G121" s="62" t="s">
        <v>70</v>
      </c>
      <c r="H121" s="62" t="n">
        <v>4</v>
      </c>
      <c r="I121" s="62" t="n">
        <v>6</v>
      </c>
      <c r="J121" s="68" t="n">
        <v>4614</v>
      </c>
      <c r="K121" s="68" t="n">
        <v>4285.5</v>
      </c>
      <c r="L121" s="68" t="n">
        <v>0</v>
      </c>
      <c r="M121" s="71" t="n">
        <v>148</v>
      </c>
      <c r="N121" s="65" t="n">
        <f aca="false" ca="false" dt2D="false" dtr="false" t="normal">AA121</f>
        <v>1659637.9100000001</v>
      </c>
      <c r="O121" s="68" t="n"/>
      <c r="P121" s="63" t="n">
        <v>0</v>
      </c>
      <c r="Q121" s="63" t="n"/>
      <c r="R121" s="63" t="n">
        <v>329673.771333333</v>
      </c>
      <c r="S121" s="63" t="n">
        <f aca="false" ca="false" dt2D="false" dtr="false" t="normal">N121-O121-Q121-R121-T121</f>
        <v>1329964.1386666668</v>
      </c>
      <c r="T121" s="68" t="n"/>
      <c r="U121" s="63" t="n">
        <f aca="false" ca="false" dt2D="false" dtr="false" t="normal">$N121/($K121+$L121)</f>
        <v>387.26820907712056</v>
      </c>
      <c r="V121" s="63" t="n">
        <f aca="false" ca="false" dt2D="false" dtr="false" t="normal">$N121/($K121+$L121)</f>
        <v>387.26820907712056</v>
      </c>
      <c r="W121" s="66" t="n">
        <v>2019</v>
      </c>
      <c r="X121" s="1" t="n">
        <v>2019</v>
      </c>
      <c r="AA121" s="65" t="n">
        <f aca="false" ca="false" dt2D="false" dtr="false" t="normal">SUM(AB121:AP121)</f>
        <v>1659637.9100000001</v>
      </c>
      <c r="AB121" s="68" t="n"/>
      <c r="AC121" s="68" t="n"/>
      <c r="AD121" s="68" t="n">
        <v>1643205.85</v>
      </c>
      <c r="AE121" s="68" t="n"/>
      <c r="AF121" s="68" t="n"/>
      <c r="AG121" s="68" t="n"/>
      <c r="AH121" s="68" t="n"/>
      <c r="AI121" s="68" t="n"/>
      <c r="AJ121" s="68" t="n"/>
      <c r="AK121" s="68" t="n"/>
      <c r="AL121" s="72" t="n"/>
      <c r="AM121" s="68" t="n"/>
      <c r="AN121" s="68" t="n"/>
      <c r="AO121" s="68" t="n"/>
      <c r="AP121" s="79" t="n">
        <v>16432.06</v>
      </c>
      <c r="AQ121" s="55" t="n"/>
    </row>
    <row customHeight="true" ht="15" outlineLevel="0" r="122">
      <c r="A122" s="59" t="n">
        <f aca="false" ca="false" dt2D="false" dtr="false" t="normal">A121+1</f>
        <v>106</v>
      </c>
      <c r="B122" s="60" t="n">
        <f aca="false" ca="false" dt2D="false" dtr="false" t="normal">B121+1</f>
        <v>45</v>
      </c>
      <c r="C122" s="70" t="s">
        <v>178</v>
      </c>
      <c r="D122" s="70" t="s">
        <v>183</v>
      </c>
      <c r="E122" s="62" t="n">
        <v>1980</v>
      </c>
      <c r="F122" s="62" t="n">
        <v>2013</v>
      </c>
      <c r="G122" s="62" t="s">
        <v>70</v>
      </c>
      <c r="H122" s="62" t="n">
        <v>5</v>
      </c>
      <c r="I122" s="62" t="n">
        <v>4</v>
      </c>
      <c r="J122" s="68" t="n">
        <v>3343.9</v>
      </c>
      <c r="K122" s="68" t="n">
        <v>2450.6</v>
      </c>
      <c r="L122" s="68" t="n">
        <v>0</v>
      </c>
      <c r="M122" s="71" t="n">
        <v>79</v>
      </c>
      <c r="N122" s="65" t="n">
        <f aca="false" ca="false" dt2D="false" dtr="false" t="normal">AA122</f>
        <v>5009707.89</v>
      </c>
      <c r="O122" s="68" t="n"/>
      <c r="P122" s="63" t="n">
        <f aca="false" ca="false" dt2D="false" dtr="false" t="normal">N122-Q122-R122-S122-O122-T122</f>
        <v>1722443.0199999996</v>
      </c>
      <c r="Q122" s="63" t="n">
        <v>0</v>
      </c>
      <c r="R122" s="63" t="n">
        <v>998097.28</v>
      </c>
      <c r="S122" s="63" t="n">
        <v>2289167.59</v>
      </c>
      <c r="T122" s="68" t="n">
        <v>0</v>
      </c>
      <c r="U122" s="63" t="n">
        <f aca="false" ca="false" dt2D="false" dtr="false" t="normal">$N122/($K122+$L122)</f>
        <v>2044.2780910797355</v>
      </c>
      <c r="V122" s="63" t="n">
        <f aca="false" ca="false" dt2D="false" dtr="false" t="normal">$N122/($K122+$L122)</f>
        <v>2044.2780910797355</v>
      </c>
      <c r="W122" s="66" t="n">
        <v>2019</v>
      </c>
      <c r="X122" s="1" t="n">
        <v>2019</v>
      </c>
      <c r="AA122" s="65" t="n">
        <f aca="false" ca="false" dt2D="false" dtr="false" t="normal">SUM(AB122:AP122)</f>
        <v>5009707.89</v>
      </c>
      <c r="AB122" s="68" t="n"/>
      <c r="AC122" s="68" t="n"/>
      <c r="AD122" s="68" t="n"/>
      <c r="AE122" s="68" t="n">
        <v>531435.63</v>
      </c>
      <c r="AF122" s="68" t="n"/>
      <c r="AG122" s="68" t="n"/>
      <c r="AH122" s="68" t="n"/>
      <c r="AI122" s="68" t="n"/>
      <c r="AJ122" s="68" t="n">
        <v>4478272.26</v>
      </c>
      <c r="AK122" s="68" t="n"/>
      <c r="AL122" s="72" t="n"/>
      <c r="AM122" s="68" t="n"/>
      <c r="AN122" s="68" t="n"/>
      <c r="AO122" s="68" t="n"/>
      <c r="AP122" s="79" t="n">
        <v>0</v>
      </c>
      <c r="AQ122" s="55" t="n"/>
    </row>
    <row customHeight="true" ht="15" outlineLevel="0" r="123">
      <c r="A123" s="59" t="n">
        <f aca="false" ca="false" dt2D="false" dtr="false" t="normal">A122+1</f>
        <v>107</v>
      </c>
      <c r="B123" s="60" t="n">
        <f aca="false" ca="false" dt2D="false" dtr="false" t="normal">B122+1</f>
        <v>46</v>
      </c>
      <c r="C123" s="70" t="s">
        <v>106</v>
      </c>
      <c r="D123" s="70" t="s">
        <v>184</v>
      </c>
      <c r="E123" s="62" t="n">
        <v>1967</v>
      </c>
      <c r="F123" s="62" t="n">
        <v>1967</v>
      </c>
      <c r="G123" s="62" t="s">
        <v>70</v>
      </c>
      <c r="H123" s="62" t="n">
        <v>3</v>
      </c>
      <c r="I123" s="62" t="n">
        <v>3</v>
      </c>
      <c r="J123" s="68" t="n">
        <v>996.5</v>
      </c>
      <c r="K123" s="68" t="n">
        <v>839.9</v>
      </c>
      <c r="L123" s="68" t="n">
        <v>156.6</v>
      </c>
      <c r="M123" s="71" t="n">
        <v>34</v>
      </c>
      <c r="N123" s="65" t="n">
        <f aca="false" ca="false" dt2D="false" dtr="false" t="normal">AA123</f>
        <v>4990304.789999999</v>
      </c>
      <c r="O123" s="68" t="n"/>
      <c r="P123" s="63" t="n">
        <f aca="false" ca="false" dt2D="false" dtr="false" t="normal">N123-Q123-R123-S123-O123-T123</f>
        <v>3908333.55</v>
      </c>
      <c r="Q123" s="63" t="n"/>
      <c r="R123" s="63" t="n">
        <v>190661.52</v>
      </c>
      <c r="S123" s="63" t="n">
        <v>891309.72</v>
      </c>
      <c r="T123" s="68" t="n"/>
      <c r="U123" s="63" t="n">
        <f aca="false" ca="false" dt2D="false" dtr="false" t="normal">$N123/($K123+$L123)</f>
        <v>5007.832202709482</v>
      </c>
      <c r="V123" s="63" t="n">
        <f aca="false" ca="false" dt2D="false" dtr="false" t="normal">$N123/($K123+$L123)</f>
        <v>5007.832202709482</v>
      </c>
      <c r="W123" s="66" t="n">
        <v>2019</v>
      </c>
      <c r="X123" s="1" t="n">
        <v>2019</v>
      </c>
      <c r="AA123" s="65" t="n">
        <f aca="false" ca="false" dt2D="false" dtr="false" t="normal">SUM(AB123:AP123)</f>
        <v>4990304.789999999</v>
      </c>
      <c r="AB123" s="68" t="n"/>
      <c r="AC123" s="68" t="n"/>
      <c r="AD123" s="68" t="n"/>
      <c r="AE123" s="68" t="n"/>
      <c r="AF123" s="68" t="n"/>
      <c r="AG123" s="68" t="n"/>
      <c r="AH123" s="68" t="n"/>
      <c r="AI123" s="68" t="n"/>
      <c r="AJ123" s="68" t="n">
        <v>1401060.34</v>
      </c>
      <c r="AK123" s="68" t="n"/>
      <c r="AL123" s="72" t="n">
        <v>3379911.46</v>
      </c>
      <c r="AM123" s="68" t="n">
        <v>132590.64</v>
      </c>
      <c r="AN123" s="68" t="n"/>
      <c r="AO123" s="68" t="n"/>
      <c r="AP123" s="79" t="n">
        <v>76742.35</v>
      </c>
      <c r="AQ123" s="55" t="n"/>
    </row>
    <row customHeight="true" ht="15" outlineLevel="0" r="124">
      <c r="A124" s="59" t="n">
        <f aca="false" ca="false" dt2D="false" dtr="false" t="normal">A123+1</f>
        <v>108</v>
      </c>
      <c r="B124" s="60" t="n">
        <f aca="false" ca="false" dt2D="false" dtr="false" t="normal">B123+1</f>
        <v>47</v>
      </c>
      <c r="C124" s="70" t="s">
        <v>106</v>
      </c>
      <c r="D124" s="70" t="s">
        <v>185</v>
      </c>
      <c r="E124" s="62" t="n">
        <v>1966</v>
      </c>
      <c r="F124" s="62" t="n">
        <v>1966</v>
      </c>
      <c r="G124" s="62" t="s">
        <v>70</v>
      </c>
      <c r="H124" s="62" t="n">
        <v>3</v>
      </c>
      <c r="I124" s="62" t="n">
        <v>3</v>
      </c>
      <c r="J124" s="68" t="n">
        <v>964</v>
      </c>
      <c r="K124" s="68" t="n">
        <v>808.3</v>
      </c>
      <c r="L124" s="68" t="n">
        <v>155.7</v>
      </c>
      <c r="M124" s="71" t="n">
        <v>45</v>
      </c>
      <c r="N124" s="65" t="n">
        <f aca="false" ca="false" dt2D="false" dtr="false" t="normal">AA124</f>
        <v>3991516.06</v>
      </c>
      <c r="O124" s="68" t="n"/>
      <c r="P124" s="63" t="n">
        <f aca="false" ca="false" dt2D="false" dtr="false" t="normal">N124-Q124-R124-S124-O124-T124</f>
        <v>3759945.77</v>
      </c>
      <c r="Q124" s="63" t="n"/>
      <c r="R124" s="63" t="n">
        <v>231570.29</v>
      </c>
      <c r="S124" s="63" t="n"/>
      <c r="T124" s="68" t="n"/>
      <c r="U124" s="63" t="n">
        <f aca="false" ca="false" dt2D="false" dtr="false" t="normal">$N124/($K124+$L124)</f>
        <v>4140.576825726142</v>
      </c>
      <c r="V124" s="63" t="n">
        <f aca="false" ca="false" dt2D="false" dtr="false" t="normal">$N124/($K124+$L124)</f>
        <v>4140.576825726142</v>
      </c>
      <c r="W124" s="66" t="n">
        <v>2019</v>
      </c>
      <c r="X124" s="1" t="n">
        <v>2019</v>
      </c>
      <c r="AA124" s="65" t="n">
        <f aca="false" ca="false" dt2D="false" dtr="false" t="normal">SUM(AB124:AP124)</f>
        <v>3991516.06</v>
      </c>
      <c r="AB124" s="68" t="n"/>
      <c r="AC124" s="68" t="n"/>
      <c r="AD124" s="68" t="n">
        <v>146841.51</v>
      </c>
      <c r="AE124" s="68" t="n"/>
      <c r="AF124" s="68" t="n"/>
      <c r="AG124" s="68" t="n"/>
      <c r="AH124" s="68" t="n"/>
      <c r="AI124" s="68" t="n"/>
      <c r="AJ124" s="68" t="n">
        <v>289753.42</v>
      </c>
      <c r="AK124" s="68" t="n"/>
      <c r="AL124" s="72" t="n">
        <v>3354438.83</v>
      </c>
      <c r="AM124" s="68" t="n">
        <v>148728.04</v>
      </c>
      <c r="AN124" s="68" t="n"/>
      <c r="AO124" s="68" t="n"/>
      <c r="AP124" s="79" t="n">
        <v>51754.26</v>
      </c>
      <c r="AQ124" s="55" t="n"/>
    </row>
    <row customHeight="true" ht="15" outlineLevel="0" r="125">
      <c r="A125" s="59" t="n">
        <f aca="false" ca="false" dt2D="false" dtr="false" t="normal">A124+1</f>
        <v>109</v>
      </c>
      <c r="B125" s="60" t="n">
        <f aca="false" ca="false" dt2D="false" dtr="false" t="normal">B124+1</f>
        <v>48</v>
      </c>
      <c r="C125" s="70" t="s">
        <v>106</v>
      </c>
      <c r="D125" s="70" t="s">
        <v>186</v>
      </c>
      <c r="E125" s="62" t="n">
        <v>1967</v>
      </c>
      <c r="F125" s="62" t="n">
        <v>1967</v>
      </c>
      <c r="G125" s="62" t="s">
        <v>70</v>
      </c>
      <c r="H125" s="62" t="n">
        <v>3</v>
      </c>
      <c r="I125" s="62" t="n">
        <v>2</v>
      </c>
      <c r="J125" s="68" t="n">
        <v>1028</v>
      </c>
      <c r="K125" s="68" t="n">
        <v>716.2</v>
      </c>
      <c r="L125" s="68" t="n">
        <v>311.8</v>
      </c>
      <c r="M125" s="71" t="n">
        <v>24</v>
      </c>
      <c r="N125" s="65" t="n">
        <f aca="false" ca="false" dt2D="false" dtr="false" t="normal">AA125</f>
        <v>4893035.94</v>
      </c>
      <c r="O125" s="68" t="n"/>
      <c r="P125" s="63" t="n">
        <f aca="false" ca="false" dt2D="false" dtr="false" t="normal">N125-Q125-R125-S125-O125-T125</f>
        <v>4377242.420000001</v>
      </c>
      <c r="Q125" s="63" t="n">
        <v>0</v>
      </c>
      <c r="R125" s="63" t="n">
        <v>182778.71</v>
      </c>
      <c r="S125" s="63" t="n">
        <v>333014.81</v>
      </c>
      <c r="T125" s="68" t="n"/>
      <c r="U125" s="63" t="n">
        <f aca="false" ca="false" dt2D="false" dtr="false" t="normal">$N125/($K125+$L125)</f>
        <v>4759.762587548638</v>
      </c>
      <c r="V125" s="63" t="n">
        <f aca="false" ca="false" dt2D="false" dtr="false" t="normal">$N125/($K125+$L125)</f>
        <v>4759.762587548638</v>
      </c>
      <c r="W125" s="66" t="n">
        <v>2019</v>
      </c>
      <c r="X125" s="1" t="n">
        <v>2019</v>
      </c>
      <c r="AA125" s="65" t="n">
        <f aca="false" ca="false" dt2D="false" dtr="false" t="normal">SUM(AB125:AP125)</f>
        <v>4893035.94</v>
      </c>
      <c r="AB125" s="68" t="n"/>
      <c r="AC125" s="68" t="n"/>
      <c r="AD125" s="68" t="n"/>
      <c r="AE125" s="68" t="n">
        <v>65712.06</v>
      </c>
      <c r="AF125" s="68" t="n"/>
      <c r="AG125" s="68" t="n"/>
      <c r="AH125" s="68" t="n"/>
      <c r="AI125" s="68" t="n"/>
      <c r="AJ125" s="68" t="n">
        <v>1319976.4</v>
      </c>
      <c r="AK125" s="68" t="n"/>
      <c r="AL125" s="72" t="n">
        <v>3340412.68</v>
      </c>
      <c r="AM125" s="68" t="n">
        <v>103494.3</v>
      </c>
      <c r="AN125" s="68" t="n"/>
      <c r="AO125" s="68" t="n"/>
      <c r="AP125" s="79" t="n">
        <v>63440.5</v>
      </c>
      <c r="AQ125" s="55" t="n"/>
    </row>
    <row customHeight="true" ht="15" outlineLevel="0" r="126">
      <c r="A126" s="59" t="n">
        <f aca="false" ca="false" dt2D="false" dtr="false" t="normal">A125+1</f>
        <v>110</v>
      </c>
      <c r="B126" s="60" t="n">
        <f aca="false" ca="false" dt2D="false" dtr="false" t="normal">B125+1</f>
        <v>49</v>
      </c>
      <c r="C126" s="70" t="s">
        <v>106</v>
      </c>
      <c r="D126" s="70" t="s">
        <v>187</v>
      </c>
      <c r="E126" s="62" t="n">
        <v>1965</v>
      </c>
      <c r="F126" s="62" t="n">
        <v>1965</v>
      </c>
      <c r="G126" s="62" t="s">
        <v>70</v>
      </c>
      <c r="H126" s="62" t="n">
        <v>3</v>
      </c>
      <c r="I126" s="62" t="n">
        <v>2</v>
      </c>
      <c r="J126" s="68" t="n">
        <v>996.3</v>
      </c>
      <c r="K126" s="68" t="n">
        <v>727.3</v>
      </c>
      <c r="L126" s="68" t="n">
        <v>269</v>
      </c>
      <c r="M126" s="71" t="n">
        <v>30</v>
      </c>
      <c r="N126" s="65" t="n">
        <f aca="false" ca="false" dt2D="false" dtr="false" t="normal">AA126</f>
        <v>5875365.3</v>
      </c>
      <c r="O126" s="68" t="n"/>
      <c r="P126" s="63" t="n">
        <f aca="false" ca="false" dt2D="false" dtr="false" t="normal">N126-Q126-R126-S126-O126-T126</f>
        <v>4584720.470000001</v>
      </c>
      <c r="Q126" s="63" t="n">
        <v>0</v>
      </c>
      <c r="R126" s="63" t="n">
        <v>205929.06</v>
      </c>
      <c r="S126" s="63" t="n">
        <v>1084715.77</v>
      </c>
      <c r="T126" s="68" t="n">
        <v>0</v>
      </c>
      <c r="U126" s="63" t="n">
        <f aca="false" ca="false" dt2D="false" dtr="false" t="normal">$N126/($K126+$L126)</f>
        <v>5897.184884071063</v>
      </c>
      <c r="V126" s="63" t="n">
        <f aca="false" ca="false" dt2D="false" dtr="false" t="normal">$N126/($K126+$L126)</f>
        <v>5897.184884071063</v>
      </c>
      <c r="W126" s="66" t="n">
        <v>2019</v>
      </c>
      <c r="X126" s="1" t="n">
        <v>2019</v>
      </c>
      <c r="AA126" s="65" t="n">
        <f aca="false" ca="false" dt2D="false" dtr="false" t="normal">SUM(AB126:AP126)</f>
        <v>5875365.3</v>
      </c>
      <c r="AB126" s="68" t="n">
        <v>381336.25</v>
      </c>
      <c r="AC126" s="68" t="n">
        <v>366381.51</v>
      </c>
      <c r="AD126" s="68" t="n"/>
      <c r="AE126" s="68" t="n">
        <v>230302.57</v>
      </c>
      <c r="AF126" s="68" t="n"/>
      <c r="AG126" s="68" t="n"/>
      <c r="AH126" s="68" t="n"/>
      <c r="AI126" s="68" t="n"/>
      <c r="AJ126" s="68" t="n">
        <v>1148746.27</v>
      </c>
      <c r="AK126" s="68" t="n"/>
      <c r="AL126" s="72" t="n">
        <v>3538340.19</v>
      </c>
      <c r="AM126" s="68" t="n">
        <v>120182.99</v>
      </c>
      <c r="AN126" s="68" t="n"/>
      <c r="AO126" s="68" t="n"/>
      <c r="AP126" s="79" t="n">
        <v>90075.52</v>
      </c>
      <c r="AQ126" s="55" t="n"/>
    </row>
    <row customHeight="true" ht="15" outlineLevel="0" r="127">
      <c r="A127" s="59" t="n">
        <f aca="false" ca="false" dt2D="false" dtr="false" t="normal">A126+1</f>
        <v>111</v>
      </c>
      <c r="B127" s="60" t="n">
        <f aca="false" ca="false" dt2D="false" dtr="false" t="normal">B126+1</f>
        <v>50</v>
      </c>
      <c r="C127" s="70" t="s">
        <v>106</v>
      </c>
      <c r="D127" s="70" t="s">
        <v>188</v>
      </c>
      <c r="E127" s="62" t="n">
        <v>1964</v>
      </c>
      <c r="F127" s="62" t="n">
        <v>1964</v>
      </c>
      <c r="G127" s="62" t="s">
        <v>70</v>
      </c>
      <c r="H127" s="62" t="n">
        <v>3</v>
      </c>
      <c r="I127" s="62" t="n">
        <v>2</v>
      </c>
      <c r="J127" s="68" t="n">
        <v>990.6</v>
      </c>
      <c r="K127" s="68" t="n">
        <v>841.5</v>
      </c>
      <c r="L127" s="68" t="n">
        <v>149.1</v>
      </c>
      <c r="M127" s="71" t="n">
        <v>42</v>
      </c>
      <c r="N127" s="65" t="n">
        <f aca="false" ca="false" dt2D="false" dtr="false" t="normal">AA127</f>
        <v>6419485.53</v>
      </c>
      <c r="O127" s="68" t="n"/>
      <c r="P127" s="63" t="n">
        <f aca="false" ca="false" dt2D="false" dtr="false" t="normal">N127-Q127-R127-S127-O127-T127</f>
        <v>5507931.850000001</v>
      </c>
      <c r="Q127" s="63" t="n">
        <v>0</v>
      </c>
      <c r="R127" s="63" t="n">
        <v>226719.71</v>
      </c>
      <c r="S127" s="63" t="n">
        <v>684833.97</v>
      </c>
      <c r="T127" s="68" t="n">
        <v>0</v>
      </c>
      <c r="U127" s="63" t="n">
        <f aca="false" ca="false" dt2D="false" dtr="false" t="normal">$N127/($K127+$L127)</f>
        <v>6480.401302241066</v>
      </c>
      <c r="V127" s="63" t="n">
        <f aca="false" ca="false" dt2D="false" dtr="false" t="normal">$N127/($K127+$L127)</f>
        <v>6480.401302241066</v>
      </c>
      <c r="W127" s="66" t="n">
        <v>2019</v>
      </c>
      <c r="X127" s="1" t="n">
        <v>2019</v>
      </c>
      <c r="AA127" s="65" t="n">
        <f aca="false" ca="false" dt2D="false" dtr="false" t="normal">SUM(AB127:AP127)</f>
        <v>6419485.53</v>
      </c>
      <c r="AB127" s="68" t="n">
        <v>655836.46</v>
      </c>
      <c r="AC127" s="68" t="n">
        <v>400108.85</v>
      </c>
      <c r="AD127" s="68" t="n"/>
      <c r="AE127" s="68" t="n">
        <v>206346.62</v>
      </c>
      <c r="AF127" s="68" t="n"/>
      <c r="AG127" s="68" t="n"/>
      <c r="AH127" s="68" t="n"/>
      <c r="AI127" s="68" t="n"/>
      <c r="AJ127" s="68" t="n">
        <v>1408179.06</v>
      </c>
      <c r="AK127" s="68" t="n"/>
      <c r="AL127" s="72" t="n">
        <v>3535858.16</v>
      </c>
      <c r="AM127" s="68" t="n">
        <v>115728.52</v>
      </c>
      <c r="AN127" s="68" t="n"/>
      <c r="AO127" s="68" t="n"/>
      <c r="AP127" s="79" t="n">
        <v>97427.86</v>
      </c>
      <c r="AQ127" s="55" t="n"/>
    </row>
    <row customHeight="true" ht="15" outlineLevel="0" r="128">
      <c r="A128" s="59" t="n">
        <f aca="false" ca="false" dt2D="false" dtr="false" t="normal">A127+1</f>
        <v>112</v>
      </c>
      <c r="B128" s="60" t="n">
        <f aca="false" ca="false" dt2D="false" dtr="false" t="normal">B127+1</f>
        <v>51</v>
      </c>
      <c r="C128" s="70" t="s">
        <v>106</v>
      </c>
      <c r="D128" s="70" t="s">
        <v>189</v>
      </c>
      <c r="E128" s="62" t="n">
        <v>1964</v>
      </c>
      <c r="F128" s="62" t="n">
        <v>1964</v>
      </c>
      <c r="G128" s="62" t="s">
        <v>70</v>
      </c>
      <c r="H128" s="62" t="n">
        <v>3</v>
      </c>
      <c r="I128" s="62" t="n">
        <v>2</v>
      </c>
      <c r="J128" s="68" t="n">
        <v>990.8</v>
      </c>
      <c r="K128" s="68" t="n">
        <v>716.4</v>
      </c>
      <c r="L128" s="68" t="n">
        <v>274.4</v>
      </c>
      <c r="M128" s="71" t="n">
        <v>33</v>
      </c>
      <c r="N128" s="65" t="n">
        <f aca="false" ca="false" dt2D="false" dtr="false" t="normal">AA128</f>
        <v>7000477.259999999</v>
      </c>
      <c r="O128" s="68" t="n"/>
      <c r="P128" s="63" t="n">
        <f aca="false" ca="false" dt2D="false" dtr="false" t="normal">N128-Q128-R128-S128-O128-T128</f>
        <v>6170785.67</v>
      </c>
      <c r="Q128" s="63" t="n">
        <v>0</v>
      </c>
      <c r="R128" s="63" t="n">
        <v>195025.39</v>
      </c>
      <c r="S128" s="63" t="n">
        <v>634666.199999999</v>
      </c>
      <c r="T128" s="68" t="n">
        <v>0</v>
      </c>
      <c r="U128" s="63" t="n">
        <f aca="false" ca="false" dt2D="false" dtr="false" t="normal">$N128/($K128+$L128)</f>
        <v>7065.4796729915215</v>
      </c>
      <c r="V128" s="63" t="n">
        <f aca="false" ca="false" dt2D="false" dtr="false" t="normal">$N128/($K128+$L128)</f>
        <v>7065.4796729915215</v>
      </c>
      <c r="W128" s="66" t="n">
        <v>2019</v>
      </c>
      <c r="X128" s="1" t="n">
        <v>2019</v>
      </c>
      <c r="AA128" s="65" t="n">
        <f aca="false" ca="false" dt2D="false" dtr="false" t="normal">SUM(AB128:AP128)</f>
        <v>7000477.259999999</v>
      </c>
      <c r="AB128" s="68" t="n"/>
      <c r="AC128" s="68" t="n"/>
      <c r="AD128" s="68" t="n">
        <v>150016.46</v>
      </c>
      <c r="AE128" s="68" t="n">
        <v>76357.74</v>
      </c>
      <c r="AF128" s="68" t="n"/>
      <c r="AG128" s="68" t="n"/>
      <c r="AH128" s="68" t="n"/>
      <c r="AI128" s="68" t="n"/>
      <c r="AJ128" s="68" t="n">
        <v>2146535.58</v>
      </c>
      <c r="AK128" s="68" t="n"/>
      <c r="AL128" s="72" t="n">
        <v>4048194.48</v>
      </c>
      <c r="AM128" s="68" t="n">
        <v>84171.09</v>
      </c>
      <c r="AN128" s="68" t="n">
        <v>411554.64</v>
      </c>
      <c r="AO128" s="68" t="n"/>
      <c r="AP128" s="79" t="n">
        <v>83647.27</v>
      </c>
      <c r="AQ128" s="55" t="n"/>
    </row>
    <row customHeight="true" ht="15" outlineLevel="0" r="129">
      <c r="A129" s="59" t="n">
        <f aca="false" ca="false" dt2D="false" dtr="false" t="normal">A128+1</f>
        <v>113</v>
      </c>
      <c r="B129" s="60" t="n">
        <f aca="false" ca="false" dt2D="false" dtr="false" t="normal">B128+1</f>
        <v>52</v>
      </c>
      <c r="C129" s="70" t="s">
        <v>119</v>
      </c>
      <c r="D129" s="70" t="s">
        <v>190</v>
      </c>
      <c r="E129" s="62" t="n">
        <v>1991</v>
      </c>
      <c r="F129" s="62" t="n">
        <v>1991</v>
      </c>
      <c r="G129" s="62" t="s">
        <v>60</v>
      </c>
      <c r="H129" s="62" t="n">
        <v>5</v>
      </c>
      <c r="I129" s="62" t="n">
        <v>3</v>
      </c>
      <c r="J129" s="68" t="n">
        <v>3200</v>
      </c>
      <c r="K129" s="68" t="n">
        <v>2762.1</v>
      </c>
      <c r="L129" s="68" t="n">
        <v>107.3</v>
      </c>
      <c r="M129" s="71" t="n">
        <v>99</v>
      </c>
      <c r="N129" s="65" t="n">
        <f aca="false" ca="false" dt2D="false" dtr="false" t="normal">AA129</f>
        <v>2068469.8900000001</v>
      </c>
      <c r="O129" s="68" t="n"/>
      <c r="P129" s="63" t="n">
        <v>0</v>
      </c>
      <c r="Q129" s="63" t="n"/>
      <c r="R129" s="63" t="n">
        <v>716280.78</v>
      </c>
      <c r="S129" s="63" t="n">
        <f aca="false" ca="false" dt2D="false" dtr="false" t="normal">N129-O129-Q129-R129-T129</f>
        <v>1352189.11</v>
      </c>
      <c r="T129" s="68" t="n"/>
      <c r="U129" s="63" t="n">
        <f aca="false" ca="false" dt2D="false" dtr="false" t="normal">$N129/($K129+$L129)</f>
        <v>720.8719209590855</v>
      </c>
      <c r="V129" s="63" t="n">
        <f aca="false" ca="false" dt2D="false" dtr="false" t="normal">$N129/($K129+$L129)</f>
        <v>720.8719209590855</v>
      </c>
      <c r="W129" s="66" t="n">
        <v>2019</v>
      </c>
      <c r="X129" s="1" t="n">
        <v>2019</v>
      </c>
      <c r="AA129" s="65" t="n">
        <f aca="false" ca="false" dt2D="false" dtr="false" t="normal">SUM(AB129:AP129)</f>
        <v>2068469.8900000001</v>
      </c>
      <c r="AB129" s="68" t="n"/>
      <c r="AC129" s="68" t="n"/>
      <c r="AD129" s="68" t="n"/>
      <c r="AE129" s="68" t="n"/>
      <c r="AF129" s="68" t="n"/>
      <c r="AG129" s="68" t="n"/>
      <c r="AH129" s="68" t="n"/>
      <c r="AI129" s="68" t="n"/>
      <c r="AJ129" s="68" t="n">
        <v>2048889.8</v>
      </c>
      <c r="AK129" s="68" t="n"/>
      <c r="AL129" s="72" t="n"/>
      <c r="AM129" s="68" t="n"/>
      <c r="AN129" s="68" t="n"/>
      <c r="AO129" s="68" t="n"/>
      <c r="AP129" s="79" t="n">
        <v>19580.09</v>
      </c>
      <c r="AQ129" s="55" t="n"/>
    </row>
    <row customHeight="true" ht="15" outlineLevel="0" r="130">
      <c r="A130" s="59" t="n">
        <f aca="false" ca="false" dt2D="false" dtr="false" t="normal">A129+1</f>
        <v>114</v>
      </c>
      <c r="B130" s="60" t="n">
        <f aca="false" ca="false" dt2D="false" dtr="false" t="normal">B129+1</f>
        <v>53</v>
      </c>
      <c r="C130" s="70" t="s">
        <v>119</v>
      </c>
      <c r="D130" s="70" t="s">
        <v>191</v>
      </c>
      <c r="E130" s="62" t="n">
        <v>1993</v>
      </c>
      <c r="F130" s="62" t="n">
        <v>1993</v>
      </c>
      <c r="G130" s="62" t="s">
        <v>60</v>
      </c>
      <c r="H130" s="62" t="n">
        <v>5</v>
      </c>
      <c r="I130" s="62" t="n">
        <v>3</v>
      </c>
      <c r="J130" s="68" t="n">
        <v>3195.7</v>
      </c>
      <c r="K130" s="68" t="n">
        <v>2789.5</v>
      </c>
      <c r="L130" s="68" t="n">
        <v>72.1</v>
      </c>
      <c r="M130" s="71" t="n">
        <v>105</v>
      </c>
      <c r="N130" s="65" t="n">
        <f aca="false" ca="false" dt2D="false" dtr="false" t="normal">AA130</f>
        <v>2099909.2399999998</v>
      </c>
      <c r="O130" s="68" t="n"/>
      <c r="P130" s="63" t="n">
        <v>0</v>
      </c>
      <c r="Q130" s="63" t="n"/>
      <c r="R130" s="63" t="n">
        <v>799320.07</v>
      </c>
      <c r="S130" s="63" t="n">
        <f aca="false" ca="false" dt2D="false" dtr="false" t="normal">N130-O130-Q130-R130-T130</f>
        <v>1300589.17</v>
      </c>
      <c r="T130" s="68" t="n"/>
      <c r="U130" s="63" t="n">
        <f aca="false" ca="false" dt2D="false" dtr="false" t="normal">$N130/($K130+$L130)</f>
        <v>733.823469387755</v>
      </c>
      <c r="V130" s="63" t="n">
        <f aca="false" ca="false" dt2D="false" dtr="false" t="normal">$N130/($K130+$L130)</f>
        <v>733.823469387755</v>
      </c>
      <c r="W130" s="66" t="n">
        <v>2019</v>
      </c>
      <c r="X130" s="1" t="n">
        <v>2019</v>
      </c>
      <c r="AA130" s="65" t="n">
        <f aca="false" ca="false" dt2D="false" dtr="false" t="normal">SUM(AB130:AP130)</f>
        <v>2099909.2399999998</v>
      </c>
      <c r="AB130" s="68" t="n"/>
      <c r="AC130" s="68" t="n"/>
      <c r="AD130" s="68" t="n"/>
      <c r="AE130" s="68" t="n"/>
      <c r="AF130" s="68" t="n"/>
      <c r="AG130" s="68" t="n"/>
      <c r="AH130" s="68" t="n"/>
      <c r="AI130" s="68" t="n"/>
      <c r="AJ130" s="68" t="n">
        <v>2080032.95</v>
      </c>
      <c r="AK130" s="68" t="n"/>
      <c r="AL130" s="72" t="n"/>
      <c r="AM130" s="68" t="n"/>
      <c r="AN130" s="68" t="n"/>
      <c r="AO130" s="68" t="n"/>
      <c r="AP130" s="79" t="n">
        <v>19876.29</v>
      </c>
      <c r="AQ130" s="55" t="n"/>
    </row>
    <row customHeight="true" ht="15" outlineLevel="0" r="131">
      <c r="A131" s="59" t="n">
        <f aca="false" ca="false" dt2D="false" dtr="false" t="normal">A130+1</f>
        <v>115</v>
      </c>
      <c r="B131" s="60" t="n">
        <f aca="false" ca="false" dt2D="false" dtr="false" t="normal">B130+1</f>
        <v>54</v>
      </c>
      <c r="C131" s="70" t="s">
        <v>192</v>
      </c>
      <c r="D131" s="70" t="s">
        <v>193</v>
      </c>
      <c r="E131" s="62" t="n">
        <v>1985</v>
      </c>
      <c r="F131" s="62" t="n">
        <v>2013</v>
      </c>
      <c r="G131" s="62" t="s">
        <v>70</v>
      </c>
      <c r="H131" s="62" t="n">
        <v>3</v>
      </c>
      <c r="I131" s="62" t="n">
        <v>1</v>
      </c>
      <c r="J131" s="68" t="n">
        <v>1239.3</v>
      </c>
      <c r="K131" s="68" t="n">
        <v>868.4</v>
      </c>
      <c r="L131" s="68" t="n">
        <v>469.1</v>
      </c>
      <c r="M131" s="71" t="n">
        <v>95</v>
      </c>
      <c r="N131" s="65" t="n">
        <f aca="false" ca="false" dt2D="false" dtr="false" t="normal">AA131</f>
        <v>9416688.57</v>
      </c>
      <c r="O131" s="68" t="n"/>
      <c r="P131" s="63" t="n">
        <f aca="false" ca="false" dt2D="false" dtr="false" t="normal">N131-Q131-R131-S131-O131-T131</f>
        <v>5874850.240000001</v>
      </c>
      <c r="Q131" s="63" t="n"/>
      <c r="R131" s="63" t="n">
        <v>326443.62</v>
      </c>
      <c r="S131" s="63" t="n">
        <v>3215394.71</v>
      </c>
      <c r="T131" s="68" t="n">
        <v>0</v>
      </c>
      <c r="U131" s="63" t="n">
        <f aca="false" ca="false" dt2D="false" dtr="false" t="normal">$N131/($K131+$L131)</f>
        <v>7040.514818691589</v>
      </c>
      <c r="V131" s="63" t="n">
        <f aca="false" ca="false" dt2D="false" dtr="false" t="normal">$N131/($K131+$L131)</f>
        <v>7040.514818691589</v>
      </c>
      <c r="W131" s="66" t="n">
        <v>2019</v>
      </c>
      <c r="X131" s="1" t="n">
        <v>2019</v>
      </c>
      <c r="AA131" s="65" t="n">
        <f aca="false" ca="false" dt2D="false" dtr="false" t="normal">SUM(AB131:AP131)</f>
        <v>9416688.57</v>
      </c>
      <c r="AB131" s="68" t="n"/>
      <c r="AC131" s="68" t="n"/>
      <c r="AD131" s="68" t="n"/>
      <c r="AE131" s="68" t="n"/>
      <c r="AF131" s="68" t="n"/>
      <c r="AG131" s="68" t="n"/>
      <c r="AH131" s="68" t="n"/>
      <c r="AI131" s="68" t="n"/>
      <c r="AJ131" s="68" t="n">
        <v>3984904.27</v>
      </c>
      <c r="AK131" s="68" t="n"/>
      <c r="AL131" s="72" t="n">
        <v>5322656.66</v>
      </c>
      <c r="AM131" s="68" t="n"/>
      <c r="AN131" s="68" t="n"/>
      <c r="AO131" s="68" t="n"/>
      <c r="AP131" s="79" t="n">
        <v>109127.64</v>
      </c>
      <c r="AQ131" s="55" t="n"/>
    </row>
    <row customHeight="true" ht="15" outlineLevel="0" r="132">
      <c r="A132" s="59" t="n">
        <f aca="false" ca="false" dt2D="false" dtr="false" t="normal">A131+1</f>
        <v>116</v>
      </c>
      <c r="B132" s="60" t="n">
        <f aca="false" ca="false" dt2D="false" dtr="false" t="normal">B131+1</f>
        <v>55</v>
      </c>
      <c r="C132" s="70" t="s">
        <v>194</v>
      </c>
      <c r="D132" s="70" t="s">
        <v>195</v>
      </c>
      <c r="E132" s="62" t="n">
        <v>1997</v>
      </c>
      <c r="F132" s="62" t="n">
        <v>2012</v>
      </c>
      <c r="G132" s="62" t="s">
        <v>70</v>
      </c>
      <c r="H132" s="62" t="n">
        <v>5</v>
      </c>
      <c r="I132" s="62" t="n">
        <v>4</v>
      </c>
      <c r="J132" s="68" t="n">
        <v>3981.21</v>
      </c>
      <c r="K132" s="68" t="n">
        <v>3111.1</v>
      </c>
      <c r="L132" s="68" t="n">
        <v>88.61</v>
      </c>
      <c r="M132" s="71" t="n">
        <v>114</v>
      </c>
      <c r="N132" s="65" t="n">
        <f aca="false" ca="false" dt2D="false" dtr="false" t="normal">AA132</f>
        <v>2603728.82</v>
      </c>
      <c r="O132" s="68" t="n"/>
      <c r="P132" s="63" t="n">
        <v>0</v>
      </c>
      <c r="Q132" s="63" t="n">
        <v>0</v>
      </c>
      <c r="R132" s="63" t="n">
        <v>1057867.14632</v>
      </c>
      <c r="S132" s="63" t="n">
        <f aca="false" ca="false" dt2D="false" dtr="false" t="normal">N132-O132-Q132-R132-T132</f>
        <v>1350676.42</v>
      </c>
      <c r="T132" s="68" t="n">
        <v>195185.25368</v>
      </c>
      <c r="U132" s="63" t="n">
        <f aca="false" ca="false" dt2D="false" dtr="false" t="normal">$N132/($K132+$L132)</f>
        <v>813.739001346997</v>
      </c>
      <c r="V132" s="63" t="n">
        <f aca="false" ca="false" dt2D="false" dtr="false" t="normal">$N132/($K132+$L132)</f>
        <v>813.739001346997</v>
      </c>
      <c r="W132" s="66" t="n">
        <v>2019</v>
      </c>
      <c r="X132" s="1" t="n">
        <v>2019</v>
      </c>
      <c r="AA132" s="65" t="n">
        <f aca="false" ca="false" dt2D="false" dtr="false" t="normal">SUM(AB132:AP132)</f>
        <v>2603728.82</v>
      </c>
      <c r="AB132" s="68" t="n"/>
      <c r="AC132" s="68" t="n"/>
      <c r="AD132" s="68" t="n">
        <v>1122279.37</v>
      </c>
      <c r="AE132" s="68" t="n">
        <v>1441970.42</v>
      </c>
      <c r="AF132" s="68" t="n"/>
      <c r="AG132" s="68" t="n"/>
      <c r="AH132" s="68" t="n"/>
      <c r="AI132" s="68" t="n"/>
      <c r="AJ132" s="68" t="n"/>
      <c r="AK132" s="68" t="n"/>
      <c r="AL132" s="72" t="n"/>
      <c r="AM132" s="68" t="n"/>
      <c r="AN132" s="68" t="n"/>
      <c r="AO132" s="68" t="n"/>
      <c r="AP132" s="79" t="n">
        <v>39479.03</v>
      </c>
      <c r="AQ132" s="55" t="n"/>
    </row>
    <row customHeight="true" ht="15" outlineLevel="0" r="133">
      <c r="A133" s="59" t="n">
        <f aca="false" ca="false" dt2D="false" dtr="false" t="normal">A132+1</f>
        <v>117</v>
      </c>
      <c r="B133" s="60" t="n">
        <f aca="false" ca="false" dt2D="false" dtr="false" t="normal">B132+1</f>
        <v>56</v>
      </c>
      <c r="C133" s="70" t="s">
        <v>194</v>
      </c>
      <c r="D133" s="70" t="s">
        <v>196</v>
      </c>
      <c r="E133" s="62" t="n">
        <v>1992</v>
      </c>
      <c r="F133" s="62" t="n">
        <v>2010</v>
      </c>
      <c r="G133" s="62" t="s">
        <v>70</v>
      </c>
      <c r="H133" s="62" t="n">
        <v>2</v>
      </c>
      <c r="I133" s="62" t="n">
        <v>2</v>
      </c>
      <c r="J133" s="68" t="n">
        <v>869.3</v>
      </c>
      <c r="K133" s="68" t="n">
        <v>524.6</v>
      </c>
      <c r="L133" s="68" t="n">
        <v>263.3</v>
      </c>
      <c r="M133" s="71" t="n">
        <v>31</v>
      </c>
      <c r="N133" s="65" t="n">
        <f aca="false" ca="false" dt2D="false" dtr="false" t="normal">AA133</f>
        <v>181993.15</v>
      </c>
      <c r="O133" s="68" t="n"/>
      <c r="P133" s="63" t="n">
        <v>0</v>
      </c>
      <c r="Q133" s="63" t="n">
        <v>0</v>
      </c>
      <c r="R133" s="63" t="n">
        <v>180991.88</v>
      </c>
      <c r="S133" s="63" t="n">
        <f aca="false" ca="false" dt2D="false" dtr="false" t="normal">N133-O133-Q133-R133-T133</f>
        <v>1001.2699999999895</v>
      </c>
      <c r="T133" s="68" t="n">
        <v>0</v>
      </c>
      <c r="U133" s="63" t="n">
        <f aca="false" ca="false" dt2D="false" dtr="false" t="normal">$N133/($K133+$L133)</f>
        <v>230.98508693996698</v>
      </c>
      <c r="V133" s="63" t="n">
        <f aca="false" ca="false" dt2D="false" dtr="false" t="normal">$N133/($K133+$L133)</f>
        <v>230.98508693996698</v>
      </c>
      <c r="W133" s="66" t="n">
        <v>2019</v>
      </c>
      <c r="X133" s="1" t="n">
        <v>2019</v>
      </c>
      <c r="AA133" s="65" t="n">
        <f aca="false" ca="false" dt2D="false" dtr="false" t="normal">SUM(AB133:AP133)</f>
        <v>181993.15</v>
      </c>
      <c r="AB133" s="68" t="n"/>
      <c r="AC133" s="68" t="n"/>
      <c r="AD133" s="68" t="n">
        <v>180304.25</v>
      </c>
      <c r="AE133" s="68" t="n"/>
      <c r="AF133" s="68" t="n"/>
      <c r="AG133" s="68" t="n"/>
      <c r="AH133" s="68" t="n"/>
      <c r="AI133" s="68" t="n"/>
      <c r="AJ133" s="68" t="n"/>
      <c r="AK133" s="68" t="n"/>
      <c r="AL133" s="72" t="n"/>
      <c r="AM133" s="68" t="n"/>
      <c r="AN133" s="68" t="n"/>
      <c r="AO133" s="68" t="n"/>
      <c r="AP133" s="79" t="n">
        <v>1688.9</v>
      </c>
      <c r="AQ133" s="55" t="n"/>
    </row>
    <row customHeight="true" ht="15" outlineLevel="0" r="134">
      <c r="A134" s="59" t="n">
        <f aca="false" ca="false" dt2D="false" dtr="false" t="normal">A133+1</f>
        <v>118</v>
      </c>
      <c r="B134" s="60" t="n">
        <f aca="false" ca="false" dt2D="false" dtr="false" t="normal">B133+1</f>
        <v>57</v>
      </c>
      <c r="C134" s="70" t="s">
        <v>194</v>
      </c>
      <c r="D134" s="70" t="s">
        <v>197</v>
      </c>
      <c r="E134" s="62" t="n">
        <v>1993</v>
      </c>
      <c r="F134" s="62" t="n">
        <v>2009</v>
      </c>
      <c r="G134" s="62" t="s">
        <v>70</v>
      </c>
      <c r="H134" s="62" t="n">
        <v>2</v>
      </c>
      <c r="I134" s="62" t="n">
        <v>2</v>
      </c>
      <c r="J134" s="68" t="n">
        <v>862.9</v>
      </c>
      <c r="K134" s="68" t="n">
        <v>524.6</v>
      </c>
      <c r="L134" s="68" t="n">
        <v>256.9</v>
      </c>
      <c r="M134" s="71" t="n">
        <v>33</v>
      </c>
      <c r="N134" s="65" t="n">
        <f aca="false" ca="false" dt2D="false" dtr="false" t="normal">AA134</f>
        <v>773687.49</v>
      </c>
      <c r="O134" s="68" t="n"/>
      <c r="P134" s="63" t="n">
        <v>0</v>
      </c>
      <c r="Q134" s="63" t="n">
        <v>0</v>
      </c>
      <c r="R134" s="63" t="n">
        <v>236084.3854</v>
      </c>
      <c r="S134" s="63" t="n">
        <f aca="false" ca="false" dt2D="false" dtr="false" t="normal">N134-O134-Q134-R134-T134</f>
        <v>325085.8946</v>
      </c>
      <c r="T134" s="68" t="n">
        <v>212517.21</v>
      </c>
      <c r="U134" s="63" t="n">
        <f aca="false" ca="false" dt2D="false" dtr="false" t="normal">$N134/($K134+$L134)</f>
        <v>990.0031861804223</v>
      </c>
      <c r="V134" s="63" t="n">
        <f aca="false" ca="false" dt2D="false" dtr="false" t="normal">$N134/($K134+$L134)</f>
        <v>990.0031861804223</v>
      </c>
      <c r="W134" s="66" t="n">
        <v>2019</v>
      </c>
      <c r="X134" s="1" t="n">
        <v>2019</v>
      </c>
      <c r="AA134" s="65" t="n">
        <f aca="false" ca="false" dt2D="false" dtr="false" t="normal">SUM(AB134:AP134)</f>
        <v>773687.49</v>
      </c>
      <c r="AB134" s="68" t="n"/>
      <c r="AC134" s="68" t="n"/>
      <c r="AD134" s="68" t="n">
        <v>168886.88</v>
      </c>
      <c r="AE134" s="68" t="n">
        <v>594333.61</v>
      </c>
      <c r="AF134" s="68" t="n"/>
      <c r="AG134" s="68" t="n"/>
      <c r="AH134" s="68" t="n"/>
      <c r="AI134" s="68" t="n"/>
      <c r="AJ134" s="68" t="n"/>
      <c r="AK134" s="68" t="n"/>
      <c r="AL134" s="72" t="n"/>
      <c r="AM134" s="68" t="n"/>
      <c r="AN134" s="68" t="n"/>
      <c r="AO134" s="68" t="n"/>
      <c r="AP134" s="79" t="n">
        <v>10467</v>
      </c>
      <c r="AQ134" s="55" t="n"/>
    </row>
    <row customHeight="true" ht="15" outlineLevel="0" r="135">
      <c r="A135" s="59" t="n">
        <f aca="false" ca="false" dt2D="false" dtr="false" t="normal">A134+1</f>
        <v>119</v>
      </c>
      <c r="B135" s="60" t="n">
        <f aca="false" ca="false" dt2D="false" dtr="false" t="normal">B134+1</f>
        <v>58</v>
      </c>
      <c r="C135" s="70" t="s">
        <v>125</v>
      </c>
      <c r="D135" s="70" t="s">
        <v>198</v>
      </c>
      <c r="E135" s="62" t="n">
        <v>1995</v>
      </c>
      <c r="F135" s="62" t="n">
        <v>1995</v>
      </c>
      <c r="G135" s="62" t="s">
        <v>70</v>
      </c>
      <c r="H135" s="62" t="n">
        <v>5</v>
      </c>
      <c r="I135" s="62" t="n">
        <v>4</v>
      </c>
      <c r="J135" s="68" t="n">
        <v>4970.7</v>
      </c>
      <c r="K135" s="68" t="n">
        <v>4459.8</v>
      </c>
      <c r="L135" s="68" t="n">
        <v>0</v>
      </c>
      <c r="M135" s="71" t="n">
        <v>173</v>
      </c>
      <c r="N135" s="65" t="n">
        <f aca="false" ca="false" dt2D="false" dtr="false" t="normal">AA135</f>
        <v>1059810.8</v>
      </c>
      <c r="O135" s="68" t="n"/>
      <c r="P135" s="63" t="n">
        <f aca="false" ca="false" dt2D="false" dtr="false" t="normal">N135-Q135-R135-S135-O135-T135</f>
        <v>12128.472999999998</v>
      </c>
      <c r="Q135" s="63" t="n">
        <v>0</v>
      </c>
      <c r="R135" s="63" t="n">
        <v>250624.417</v>
      </c>
      <c r="S135" s="63" t="n">
        <v>797057.91</v>
      </c>
      <c r="T135" s="68" t="n">
        <v>0</v>
      </c>
      <c r="U135" s="63" t="n">
        <f aca="false" ca="false" dt2D="false" dtr="false" t="normal">$N135/($K135+$L135)</f>
        <v>237.63639625095297</v>
      </c>
      <c r="V135" s="63" t="n">
        <f aca="false" ca="false" dt2D="false" dtr="false" t="normal">$N135/($K135+$L135)</f>
        <v>237.63639625095297</v>
      </c>
      <c r="W135" s="66" t="n">
        <v>2019</v>
      </c>
      <c r="X135" s="1" t="n">
        <v>2019</v>
      </c>
      <c r="AA135" s="65" t="n">
        <f aca="false" ca="false" dt2D="false" dtr="false" t="normal">SUM(AB135:AP135)</f>
        <v>1059810.8</v>
      </c>
      <c r="AB135" s="68" t="n"/>
      <c r="AC135" s="68" t="n"/>
      <c r="AD135" s="68" t="n">
        <v>1042484.41</v>
      </c>
      <c r="AE135" s="68" t="n"/>
      <c r="AF135" s="68" t="n"/>
      <c r="AG135" s="68" t="n"/>
      <c r="AH135" s="68" t="n"/>
      <c r="AI135" s="68" t="n"/>
      <c r="AJ135" s="68" t="n"/>
      <c r="AK135" s="68" t="n"/>
      <c r="AL135" s="72" t="n"/>
      <c r="AM135" s="68" t="n"/>
      <c r="AN135" s="68" t="n"/>
      <c r="AO135" s="68" t="n"/>
      <c r="AP135" s="79" t="n">
        <v>17326.39</v>
      </c>
      <c r="AQ135" s="55" t="n"/>
    </row>
    <row customHeight="true" ht="15" outlineLevel="0" r="136">
      <c r="A136" s="59" t="n">
        <f aca="false" ca="false" dt2D="false" dtr="false" t="normal">A135+1</f>
        <v>120</v>
      </c>
      <c r="B136" s="60" t="n">
        <f aca="false" ca="false" dt2D="false" dtr="false" t="normal">B135+1</f>
        <v>59</v>
      </c>
      <c r="C136" s="70" t="s">
        <v>125</v>
      </c>
      <c r="D136" s="70" t="s">
        <v>199</v>
      </c>
      <c r="E136" s="62" t="n">
        <v>1982</v>
      </c>
      <c r="F136" s="62" t="n">
        <v>2009</v>
      </c>
      <c r="G136" s="62" t="s">
        <v>70</v>
      </c>
      <c r="H136" s="62" t="n">
        <v>5</v>
      </c>
      <c r="I136" s="62" t="n">
        <v>2</v>
      </c>
      <c r="J136" s="68" t="n">
        <v>1767.9</v>
      </c>
      <c r="K136" s="68" t="n">
        <v>1602.4</v>
      </c>
      <c r="L136" s="68" t="n">
        <v>0</v>
      </c>
      <c r="M136" s="71" t="n">
        <v>65</v>
      </c>
      <c r="N136" s="65" t="n">
        <f aca="false" ca="false" dt2D="false" dtr="false" t="normal">AA136</f>
        <v>409388.53</v>
      </c>
      <c r="O136" s="68" t="n"/>
      <c r="P136" s="63" t="n"/>
      <c r="Q136" s="63" t="n">
        <v>0</v>
      </c>
      <c r="R136" s="63" t="n">
        <v>400888.39</v>
      </c>
      <c r="S136" s="63" t="n">
        <f aca="false" ca="false" dt2D="false" dtr="false" t="normal">N136-O136-Q136-R136-T136</f>
        <v>8500.140000000014</v>
      </c>
      <c r="T136" s="68" t="n">
        <v>0</v>
      </c>
      <c r="U136" s="63" t="n">
        <f aca="false" ca="false" dt2D="false" dtr="false" t="normal">$N136/($K136+$L136)</f>
        <v>255.4846043434848</v>
      </c>
      <c r="V136" s="63" t="n">
        <f aca="false" ca="false" dt2D="false" dtr="false" t="normal">$N136/($K136+$L136)</f>
        <v>255.4846043434848</v>
      </c>
      <c r="W136" s="66" t="n">
        <v>2019</v>
      </c>
      <c r="X136" s="1" t="n">
        <v>2019</v>
      </c>
      <c r="AA136" s="65" t="n">
        <f aca="false" ca="false" dt2D="false" dtr="false" t="normal">SUM(AB136:AP136)</f>
        <v>409388.53</v>
      </c>
      <c r="AB136" s="68" t="n"/>
      <c r="AC136" s="68" t="n"/>
      <c r="AD136" s="68" t="n">
        <v>401612.63</v>
      </c>
      <c r="AE136" s="68" t="n"/>
      <c r="AF136" s="68" t="n"/>
      <c r="AG136" s="68" t="n"/>
      <c r="AH136" s="68" t="n"/>
      <c r="AI136" s="68" t="n"/>
      <c r="AJ136" s="68" t="n"/>
      <c r="AK136" s="68" t="n"/>
      <c r="AL136" s="72" t="n"/>
      <c r="AM136" s="68" t="n"/>
      <c r="AN136" s="68" t="n"/>
      <c r="AO136" s="68" t="n"/>
      <c r="AP136" s="79" t="n">
        <v>7775.9</v>
      </c>
      <c r="AQ136" s="55" t="n"/>
    </row>
    <row customHeight="true" ht="15" outlineLevel="0" r="137">
      <c r="A137" s="59" t="n">
        <f aca="false" ca="false" dt2D="false" dtr="false" t="normal">A136+1</f>
        <v>121</v>
      </c>
      <c r="B137" s="60" t="n">
        <f aca="false" ca="false" dt2D="false" dtr="false" t="normal">B136+1</f>
        <v>60</v>
      </c>
      <c r="C137" s="70" t="s">
        <v>125</v>
      </c>
      <c r="D137" s="70" t="s">
        <v>200</v>
      </c>
      <c r="E137" s="62" t="n">
        <v>1992</v>
      </c>
      <c r="F137" s="62" t="n">
        <v>1992</v>
      </c>
      <c r="G137" s="62" t="s">
        <v>70</v>
      </c>
      <c r="H137" s="62" t="n">
        <v>5</v>
      </c>
      <c r="I137" s="62" t="n">
        <v>2</v>
      </c>
      <c r="J137" s="68" t="n">
        <v>1787.3</v>
      </c>
      <c r="K137" s="68" t="n">
        <v>1277.1</v>
      </c>
      <c r="L137" s="68" t="n">
        <v>304.2</v>
      </c>
      <c r="M137" s="71" t="n">
        <v>44</v>
      </c>
      <c r="N137" s="65" t="n">
        <f aca="false" ca="false" dt2D="false" dtr="false" t="normal">AA137</f>
        <v>360173.08999999997</v>
      </c>
      <c r="O137" s="68" t="n"/>
      <c r="P137" s="63" t="n">
        <v>0</v>
      </c>
      <c r="Q137" s="63" t="n">
        <v>0</v>
      </c>
      <c r="R137" s="63" t="n">
        <f aca="false" ca="false" dt2D="false" dtr="false" t="normal">N137</f>
        <v>360173.08999999997</v>
      </c>
      <c r="S137" s="63" t="n">
        <v>0</v>
      </c>
      <c r="T137" s="68" t="n">
        <v>0</v>
      </c>
      <c r="U137" s="63" t="n">
        <f aca="false" ca="false" dt2D="false" dtr="false" t="normal">$N137/($K137+$L137)</f>
        <v>227.77024600012646</v>
      </c>
      <c r="V137" s="63" t="n">
        <f aca="false" ca="false" dt2D="false" dtr="false" t="normal">$N137/($K137+$L137)</f>
        <v>227.77024600012646</v>
      </c>
      <c r="W137" s="66" t="n">
        <v>2019</v>
      </c>
      <c r="X137" s="1" t="n">
        <v>2019</v>
      </c>
      <c r="AA137" s="65" t="n">
        <f aca="false" ca="false" dt2D="false" dtr="false" t="normal">SUM(AB137:AP137)</f>
        <v>360173.08999999997</v>
      </c>
      <c r="AB137" s="68" t="n"/>
      <c r="AC137" s="68" t="n"/>
      <c r="AD137" s="68" t="n">
        <v>356860.35</v>
      </c>
      <c r="AE137" s="68" t="n"/>
      <c r="AF137" s="68" t="n"/>
      <c r="AG137" s="68" t="n"/>
      <c r="AH137" s="68" t="n"/>
      <c r="AI137" s="68" t="n"/>
      <c r="AJ137" s="68" t="n"/>
      <c r="AK137" s="68" t="n"/>
      <c r="AL137" s="72" t="n"/>
      <c r="AM137" s="68" t="n"/>
      <c r="AN137" s="68" t="n"/>
      <c r="AO137" s="68" t="n"/>
      <c r="AP137" s="79" t="n">
        <v>3312.74</v>
      </c>
      <c r="AQ137" s="55" t="n"/>
    </row>
    <row customHeight="true" ht="15" outlineLevel="0" r="138">
      <c r="A138" s="59" t="n">
        <f aca="false" ca="false" dt2D="false" dtr="false" t="normal">A137+1</f>
        <v>122</v>
      </c>
      <c r="B138" s="60" t="n">
        <f aca="false" ca="false" dt2D="false" dtr="false" t="normal">B137+1</f>
        <v>61</v>
      </c>
      <c r="C138" s="70" t="s">
        <v>125</v>
      </c>
      <c r="D138" s="70" t="s">
        <v>201</v>
      </c>
      <c r="E138" s="62" t="n">
        <v>1991</v>
      </c>
      <c r="F138" s="62" t="n">
        <v>2011</v>
      </c>
      <c r="G138" s="62" t="s">
        <v>70</v>
      </c>
      <c r="H138" s="62" t="n">
        <v>5</v>
      </c>
      <c r="I138" s="62" t="n">
        <v>5</v>
      </c>
      <c r="J138" s="68" t="n">
        <v>4770.4</v>
      </c>
      <c r="K138" s="68" t="n">
        <v>4326.3</v>
      </c>
      <c r="L138" s="68" t="n">
        <v>0</v>
      </c>
      <c r="M138" s="71" t="n">
        <v>178</v>
      </c>
      <c r="N138" s="65" t="n">
        <f aca="false" ca="false" dt2D="false" dtr="false" t="normal">AA138</f>
        <v>5855376.76</v>
      </c>
      <c r="O138" s="68" t="n"/>
      <c r="P138" s="63" t="n">
        <v>0</v>
      </c>
      <c r="Q138" s="63" t="n">
        <v>0</v>
      </c>
      <c r="R138" s="63" t="n">
        <v>1121394.49</v>
      </c>
      <c r="S138" s="63" t="n">
        <f aca="false" ca="false" dt2D="false" dtr="false" t="normal">N138-O138-Q138-R138-T138</f>
        <v>4733982.27</v>
      </c>
      <c r="T138" s="68" t="n"/>
      <c r="U138" s="63" t="n">
        <f aca="false" ca="false" dt2D="false" dtr="false" t="normal">$N138/($K138+$L138)</f>
        <v>1353.437523981231</v>
      </c>
      <c r="V138" s="63" t="n">
        <f aca="false" ca="false" dt2D="false" dtr="false" t="normal">$N138/($K138+$L138)</f>
        <v>1353.437523981231</v>
      </c>
      <c r="W138" s="66" t="n">
        <v>2019</v>
      </c>
      <c r="X138" s="1" t="n">
        <v>2019</v>
      </c>
      <c r="AA138" s="65" t="n">
        <f aca="false" ca="false" dt2D="false" dtr="false" t="normal">SUM(AB138:AP138)</f>
        <v>5855376.76</v>
      </c>
      <c r="AB138" s="68" t="n">
        <v>4666829.27</v>
      </c>
      <c r="AC138" s="68" t="n"/>
      <c r="AD138" s="68" t="n">
        <v>1085451.98</v>
      </c>
      <c r="AE138" s="68" t="n"/>
      <c r="AF138" s="68" t="n"/>
      <c r="AG138" s="68" t="n"/>
      <c r="AH138" s="68" t="n"/>
      <c r="AI138" s="68" t="n"/>
      <c r="AJ138" s="68" t="n"/>
      <c r="AK138" s="68" t="n"/>
      <c r="AL138" s="72" t="n"/>
      <c r="AM138" s="68" t="n"/>
      <c r="AN138" s="68" t="n"/>
      <c r="AO138" s="68" t="n"/>
      <c r="AP138" s="79" t="n">
        <v>103095.51</v>
      </c>
      <c r="AQ138" s="55" t="n"/>
    </row>
    <row customHeight="true" ht="15" outlineLevel="0" r="139">
      <c r="A139" s="59" t="n">
        <f aca="false" ca="false" dt2D="false" dtr="false" t="normal">A138+1</f>
        <v>123</v>
      </c>
      <c r="B139" s="60" t="n">
        <f aca="false" ca="false" dt2D="false" dtr="false" t="normal">B138+1</f>
        <v>62</v>
      </c>
      <c r="C139" s="70" t="s">
        <v>125</v>
      </c>
      <c r="D139" s="70" t="s">
        <v>202</v>
      </c>
      <c r="E139" s="62" t="n">
        <v>1990</v>
      </c>
      <c r="F139" s="62" t="n">
        <v>2011</v>
      </c>
      <c r="G139" s="62" t="s">
        <v>70</v>
      </c>
      <c r="H139" s="62" t="n">
        <v>5</v>
      </c>
      <c r="I139" s="62" t="n">
        <v>2</v>
      </c>
      <c r="J139" s="68" t="n">
        <v>1807.9</v>
      </c>
      <c r="K139" s="68" t="n">
        <v>1616</v>
      </c>
      <c r="L139" s="68" t="n">
        <v>0</v>
      </c>
      <c r="M139" s="71" t="n">
        <v>73</v>
      </c>
      <c r="N139" s="65" t="n">
        <f aca="false" ca="false" dt2D="false" dtr="false" t="normal">AA139</f>
        <v>2487594.48</v>
      </c>
      <c r="O139" s="68" t="n"/>
      <c r="P139" s="63" t="n">
        <v>0</v>
      </c>
      <c r="Q139" s="63" t="n">
        <v>0</v>
      </c>
      <c r="R139" s="63" t="n">
        <v>354338.42</v>
      </c>
      <c r="S139" s="63" t="n">
        <f aca="false" ca="false" dt2D="false" dtr="false" t="normal">N139-O139-Q139-R139-T139</f>
        <v>1930937.81</v>
      </c>
      <c r="T139" s="68" t="n">
        <v>202318.25</v>
      </c>
      <c r="U139" s="63" t="n">
        <f aca="false" ca="false" dt2D="false" dtr="false" t="normal">$N139/($K139+$L139)</f>
        <v>1539.3530198019803</v>
      </c>
      <c r="V139" s="63" t="n">
        <f aca="false" ca="false" dt2D="false" dtr="false" t="normal">$N139/($K139+$L139)</f>
        <v>1539.3530198019803</v>
      </c>
      <c r="W139" s="66" t="n">
        <v>2019</v>
      </c>
      <c r="X139" s="1" t="n">
        <v>2019</v>
      </c>
      <c r="AA139" s="65" t="n">
        <f aca="false" ca="false" dt2D="false" dtr="false" t="normal">SUM(AB139:AP139)</f>
        <v>2487594.48</v>
      </c>
      <c r="AB139" s="68" t="n">
        <v>2054846.54</v>
      </c>
      <c r="AC139" s="68" t="n"/>
      <c r="AD139" s="68" t="n">
        <v>392427.17</v>
      </c>
      <c r="AE139" s="68" t="n"/>
      <c r="AF139" s="68" t="n"/>
      <c r="AG139" s="68" t="n"/>
      <c r="AH139" s="68" t="n"/>
      <c r="AI139" s="68" t="n"/>
      <c r="AJ139" s="68" t="n"/>
      <c r="AK139" s="68" t="n"/>
      <c r="AL139" s="72" t="n"/>
      <c r="AM139" s="68" t="n"/>
      <c r="AN139" s="68" t="n"/>
      <c r="AO139" s="68" t="n"/>
      <c r="AP139" s="79" t="n">
        <v>40320.77</v>
      </c>
      <c r="AQ139" s="55" t="n"/>
    </row>
    <row customHeight="true" ht="15" outlineLevel="0" r="140">
      <c r="A140" s="59" t="n">
        <f aca="false" ca="false" dt2D="false" dtr="false" t="normal">A139+1</f>
        <v>124</v>
      </c>
      <c r="B140" s="60" t="n">
        <f aca="false" ca="false" dt2D="false" dtr="false" t="normal">B139+1</f>
        <v>63</v>
      </c>
      <c r="C140" s="70" t="s">
        <v>125</v>
      </c>
      <c r="D140" s="70" t="s">
        <v>203</v>
      </c>
      <c r="E140" s="62" t="n">
        <v>1987</v>
      </c>
      <c r="F140" s="62" t="n">
        <v>2009</v>
      </c>
      <c r="G140" s="62" t="s">
        <v>70</v>
      </c>
      <c r="H140" s="62" t="n">
        <v>5</v>
      </c>
      <c r="I140" s="62" t="n">
        <v>6</v>
      </c>
      <c r="J140" s="68" t="n">
        <v>7333.8</v>
      </c>
      <c r="K140" s="68" t="n">
        <v>6314.1</v>
      </c>
      <c r="L140" s="68" t="n">
        <v>0</v>
      </c>
      <c r="M140" s="71" t="n">
        <v>271</v>
      </c>
      <c r="N140" s="65" t="n">
        <f aca="false" ca="false" dt2D="false" dtr="false" t="normal">AA140</f>
        <v>1669468.4500000002</v>
      </c>
      <c r="O140" s="68" t="n"/>
      <c r="P140" s="63" t="n">
        <v>0</v>
      </c>
      <c r="Q140" s="63" t="n">
        <v>0</v>
      </c>
      <c r="R140" s="63" t="n">
        <v>1658423.09</v>
      </c>
      <c r="S140" s="63" t="n">
        <f aca="false" ca="false" dt2D="false" dtr="false" t="normal">N140-O140-Q140-R140-T140</f>
        <v>11045.360000000102</v>
      </c>
      <c r="T140" s="68" t="n"/>
      <c r="U140" s="63" t="n">
        <f aca="false" ca="false" dt2D="false" dtr="false" t="normal">$N140/($K140+$L140)</f>
        <v>264.40323244801317</v>
      </c>
      <c r="V140" s="63" t="n">
        <f aca="false" ca="false" dt2D="false" dtr="false" t="normal">$N140/($K140+$L140)</f>
        <v>264.40323244801317</v>
      </c>
      <c r="W140" s="66" t="n">
        <v>2019</v>
      </c>
      <c r="X140" s="1" t="n">
        <v>2019</v>
      </c>
      <c r="AA140" s="65" t="n">
        <f aca="false" ca="false" dt2D="false" dtr="false" t="normal">SUM(AB140:AP140)</f>
        <v>1669468.4500000002</v>
      </c>
      <c r="AB140" s="68" t="n"/>
      <c r="AC140" s="68" t="n"/>
      <c r="AD140" s="68" t="n">
        <v>1653574.1</v>
      </c>
      <c r="AE140" s="68" t="n"/>
      <c r="AF140" s="68" t="n"/>
      <c r="AG140" s="68" t="n"/>
      <c r="AH140" s="68" t="n"/>
      <c r="AI140" s="68" t="n"/>
      <c r="AJ140" s="68" t="n"/>
      <c r="AK140" s="68" t="n"/>
      <c r="AL140" s="72" t="n"/>
      <c r="AM140" s="68" t="n"/>
      <c r="AN140" s="68" t="n"/>
      <c r="AO140" s="68" t="n"/>
      <c r="AP140" s="79" t="n">
        <v>15894.35</v>
      </c>
      <c r="AQ140" s="55" t="n"/>
    </row>
    <row customHeight="true" ht="15" outlineLevel="0" r="141">
      <c r="A141" s="59" t="n">
        <f aca="false" ca="false" dt2D="false" dtr="false" t="normal">A140+1</f>
        <v>125</v>
      </c>
      <c r="B141" s="60" t="n">
        <f aca="false" ca="false" dt2D="false" dtr="false" t="normal">B140+1</f>
        <v>64</v>
      </c>
      <c r="C141" s="70" t="s">
        <v>125</v>
      </c>
      <c r="D141" s="70" t="s">
        <v>204</v>
      </c>
      <c r="E141" s="62" t="n">
        <v>1981</v>
      </c>
      <c r="F141" s="62" t="n">
        <v>2010</v>
      </c>
      <c r="G141" s="62" t="s">
        <v>70</v>
      </c>
      <c r="H141" s="62" t="n">
        <v>4</v>
      </c>
      <c r="I141" s="62" t="n">
        <v>6</v>
      </c>
      <c r="J141" s="68" t="n">
        <v>5677</v>
      </c>
      <c r="K141" s="68" t="n">
        <v>4916.9</v>
      </c>
      <c r="L141" s="68" t="n">
        <v>0</v>
      </c>
      <c r="M141" s="71" t="n">
        <v>222</v>
      </c>
      <c r="N141" s="65" t="n">
        <f aca="false" ca="false" dt2D="false" dtr="false" t="normal">AA141</f>
        <v>1477877.88</v>
      </c>
      <c r="O141" s="68" t="n"/>
      <c r="P141" s="63" t="n">
        <v>0</v>
      </c>
      <c r="Q141" s="63" t="n">
        <v>0</v>
      </c>
      <c r="R141" s="63" t="n">
        <v>1193335.64</v>
      </c>
      <c r="S141" s="63" t="n">
        <f aca="false" ca="false" dt2D="false" dtr="false" t="normal">N141-O141-Q141-R141-T141</f>
        <v>284542.24</v>
      </c>
      <c r="T141" s="68" t="n"/>
      <c r="U141" s="63" t="n">
        <f aca="false" ca="false" dt2D="false" dtr="false" t="normal">$N141/($K141+$L141)</f>
        <v>300.57106713579697</v>
      </c>
      <c r="V141" s="63" t="n">
        <f aca="false" ca="false" dt2D="false" dtr="false" t="normal">$N141/($K141+$L141)</f>
        <v>300.57106713579697</v>
      </c>
      <c r="W141" s="66" t="n">
        <v>2019</v>
      </c>
      <c r="X141" s="1" t="n">
        <v>2019</v>
      </c>
      <c r="AA141" s="65" t="n">
        <f aca="false" ca="false" dt2D="false" dtr="false" t="normal">SUM(AB141:AP141)</f>
        <v>1477877.88</v>
      </c>
      <c r="AB141" s="68" t="n"/>
      <c r="AC141" s="68" t="n"/>
      <c r="AD141" s="68" t="n">
        <v>1448946.23</v>
      </c>
      <c r="AE141" s="68" t="n"/>
      <c r="AF141" s="68" t="n"/>
      <c r="AG141" s="68" t="n"/>
      <c r="AH141" s="68" t="n"/>
      <c r="AI141" s="68" t="n"/>
      <c r="AJ141" s="68" t="n"/>
      <c r="AK141" s="68" t="n"/>
      <c r="AL141" s="72" t="n"/>
      <c r="AM141" s="68" t="n"/>
      <c r="AN141" s="68" t="n"/>
      <c r="AO141" s="68" t="n"/>
      <c r="AP141" s="79" t="n">
        <v>28931.65</v>
      </c>
      <c r="AQ141" s="55" t="n"/>
    </row>
    <row customHeight="true" ht="15" outlineLevel="0" r="142">
      <c r="A142" s="59" t="n">
        <f aca="false" ca="false" dt2D="false" dtr="false" t="normal">A141+1</f>
        <v>126</v>
      </c>
      <c r="B142" s="60" t="n">
        <f aca="false" ca="false" dt2D="false" dtr="false" t="normal">B141+1</f>
        <v>65</v>
      </c>
      <c r="C142" s="70" t="s">
        <v>125</v>
      </c>
      <c r="D142" s="70" t="s">
        <v>205</v>
      </c>
      <c r="E142" s="62" t="n">
        <v>1986</v>
      </c>
      <c r="F142" s="62" t="n">
        <v>2010</v>
      </c>
      <c r="G142" s="62" t="s">
        <v>70</v>
      </c>
      <c r="H142" s="62" t="n">
        <v>5</v>
      </c>
      <c r="I142" s="62" t="n">
        <v>4</v>
      </c>
      <c r="J142" s="68" t="n">
        <v>4920.8</v>
      </c>
      <c r="K142" s="68" t="n">
        <v>4297.4</v>
      </c>
      <c r="L142" s="68" t="n">
        <v>0</v>
      </c>
      <c r="M142" s="71" t="n">
        <v>193</v>
      </c>
      <c r="N142" s="65" t="n">
        <f aca="false" ca="false" dt2D="false" dtr="false" t="normal">AA142</f>
        <v>6294364.330000001</v>
      </c>
      <c r="O142" s="68" t="n"/>
      <c r="P142" s="63" t="n">
        <v>0</v>
      </c>
      <c r="Q142" s="63" t="n">
        <v>0</v>
      </c>
      <c r="R142" s="63" t="n">
        <v>1055355.67</v>
      </c>
      <c r="S142" s="63" t="n">
        <f aca="false" ca="false" dt2D="false" dtr="false" t="normal">N142-O142-Q142-R142-T142</f>
        <v>5239008.660000001</v>
      </c>
      <c r="T142" s="68" t="n">
        <v>0</v>
      </c>
      <c r="U142" s="63" t="n">
        <f aca="false" ca="false" dt2D="false" dtr="false" t="normal">$N142/($K142+$L142)</f>
        <v>1464.691285428399</v>
      </c>
      <c r="V142" s="63" t="n">
        <f aca="false" ca="false" dt2D="false" dtr="false" t="normal">$N142/($K142+$L142)</f>
        <v>1464.691285428399</v>
      </c>
      <c r="W142" s="66" t="n">
        <v>2019</v>
      </c>
      <c r="X142" s="1" t="n">
        <v>2019</v>
      </c>
      <c r="AA142" s="65" t="n">
        <f aca="false" ca="false" dt2D="false" dtr="false" t="normal">SUM(AB142:AP142)</f>
        <v>6294364.330000001</v>
      </c>
      <c r="AB142" s="68" t="n">
        <v>4050346.62</v>
      </c>
      <c r="AC142" s="68" t="n"/>
      <c r="AD142" s="68" t="n">
        <v>895831.78</v>
      </c>
      <c r="AE142" s="68" t="n">
        <v>1253072.53</v>
      </c>
      <c r="AF142" s="68" t="n"/>
      <c r="AG142" s="68" t="n"/>
      <c r="AH142" s="68" t="n"/>
      <c r="AI142" s="68" t="n"/>
      <c r="AJ142" s="68" t="n"/>
      <c r="AK142" s="68" t="n"/>
      <c r="AL142" s="72" t="n"/>
      <c r="AM142" s="68" t="n"/>
      <c r="AN142" s="68" t="n"/>
      <c r="AO142" s="68" t="n"/>
      <c r="AP142" s="79" t="n">
        <v>95113.4</v>
      </c>
      <c r="AQ142" s="55" t="n"/>
    </row>
    <row customHeight="true" ht="15" outlineLevel="0" r="143">
      <c r="A143" s="59" t="n">
        <f aca="false" ca="false" dt2D="false" dtr="false" t="normal">A142+1</f>
        <v>127</v>
      </c>
      <c r="B143" s="60" t="n">
        <f aca="false" ca="false" dt2D="false" dtr="false" t="normal">B142+1</f>
        <v>66</v>
      </c>
      <c r="C143" s="70" t="s">
        <v>125</v>
      </c>
      <c r="D143" s="70" t="s">
        <v>206</v>
      </c>
      <c r="E143" s="62" t="n">
        <v>1990</v>
      </c>
      <c r="F143" s="62" t="n">
        <v>2011</v>
      </c>
      <c r="G143" s="62" t="s">
        <v>70</v>
      </c>
      <c r="H143" s="62" t="n">
        <v>5</v>
      </c>
      <c r="I143" s="62" t="n">
        <v>6</v>
      </c>
      <c r="J143" s="68" t="n">
        <v>7124.2</v>
      </c>
      <c r="K143" s="68" t="n">
        <v>6281.7</v>
      </c>
      <c r="L143" s="68" t="n">
        <v>0</v>
      </c>
      <c r="M143" s="71" t="n">
        <v>264</v>
      </c>
      <c r="N143" s="65" t="n">
        <f aca="false" ca="false" dt2D="false" dtr="false" t="normal">AA143</f>
        <v>8296847.84</v>
      </c>
      <c r="O143" s="68" t="n"/>
      <c r="P143" s="63" t="n">
        <v>0</v>
      </c>
      <c r="Q143" s="63" t="n">
        <v>0</v>
      </c>
      <c r="R143" s="63" t="n">
        <v>1626813.66</v>
      </c>
      <c r="S143" s="63" t="n">
        <f aca="false" ca="false" dt2D="false" dtr="false" t="normal">N143-O143-Q143-R143-T143</f>
        <v>6670034.18</v>
      </c>
      <c r="T143" s="68" t="n"/>
      <c r="U143" s="63" t="n">
        <f aca="false" ca="false" dt2D="false" dtr="false" t="normal">$N143/($K143+$L143)</f>
        <v>1320.7965741757805</v>
      </c>
      <c r="V143" s="63" t="n">
        <f aca="false" ca="false" dt2D="false" dtr="false" t="normal">$N143/($K143+$L143)</f>
        <v>1320.7965741757805</v>
      </c>
      <c r="W143" s="66" t="n">
        <v>2019</v>
      </c>
      <c r="X143" s="1" t="n">
        <v>2019</v>
      </c>
      <c r="AA143" s="65" t="n">
        <f aca="false" ca="false" dt2D="false" dtr="false" t="normal">SUM(AB143:AP143)</f>
        <v>8296847.84</v>
      </c>
      <c r="AB143" s="68" t="n">
        <v>6528475.25</v>
      </c>
      <c r="AC143" s="68" t="n"/>
      <c r="AD143" s="68" t="n">
        <v>1640790.63</v>
      </c>
      <c r="AE143" s="68" t="n"/>
      <c r="AF143" s="68" t="n"/>
      <c r="AG143" s="68" t="n"/>
      <c r="AH143" s="68" t="n"/>
      <c r="AI143" s="68" t="n"/>
      <c r="AJ143" s="68" t="n"/>
      <c r="AK143" s="68" t="n"/>
      <c r="AL143" s="72" t="n"/>
      <c r="AM143" s="68" t="n"/>
      <c r="AN143" s="68" t="n"/>
      <c r="AO143" s="68" t="n"/>
      <c r="AP143" s="79" t="n">
        <v>127581.96</v>
      </c>
      <c r="AQ143" s="55" t="n"/>
    </row>
    <row customHeight="true" ht="15" outlineLevel="0" r="144">
      <c r="A144" s="59" t="n">
        <f aca="false" ca="false" dt2D="false" dtr="false" t="normal">A143+1</f>
        <v>128</v>
      </c>
      <c r="B144" s="60" t="n">
        <f aca="false" ca="false" dt2D="false" dtr="false" t="normal">B143+1</f>
        <v>67</v>
      </c>
      <c r="C144" s="70" t="s">
        <v>125</v>
      </c>
      <c r="D144" s="70" t="s">
        <v>207</v>
      </c>
      <c r="E144" s="62" t="n">
        <v>1992</v>
      </c>
      <c r="F144" s="62" t="n">
        <v>2010</v>
      </c>
      <c r="G144" s="62" t="s">
        <v>70</v>
      </c>
      <c r="H144" s="62" t="n">
        <v>5</v>
      </c>
      <c r="I144" s="62" t="n">
        <v>4</v>
      </c>
      <c r="J144" s="68" t="n">
        <v>4971.3</v>
      </c>
      <c r="K144" s="68" t="n">
        <v>4297.9</v>
      </c>
      <c r="L144" s="68" t="n">
        <v>192</v>
      </c>
      <c r="M144" s="71" t="n">
        <v>189</v>
      </c>
      <c r="N144" s="65" t="n">
        <f aca="false" ca="false" dt2D="false" dtr="false" t="normal">AA144</f>
        <v>3992996.0199999996</v>
      </c>
      <c r="O144" s="68" t="n"/>
      <c r="P144" s="63" t="n">
        <v>0</v>
      </c>
      <c r="Q144" s="63" t="n">
        <v>0</v>
      </c>
      <c r="R144" s="63" t="n">
        <v>1132813.02</v>
      </c>
      <c r="S144" s="63" t="n">
        <f aca="false" ca="false" dt2D="false" dtr="false" t="normal">N144-O144-Q144-R144-T144</f>
        <v>2860183</v>
      </c>
      <c r="T144" s="68" t="n">
        <v>0</v>
      </c>
      <c r="U144" s="63" t="n">
        <f aca="false" ca="false" dt2D="false" dtr="false" t="normal">$N144/($K144+$L144)</f>
        <v>889.3284972939264</v>
      </c>
      <c r="V144" s="63" t="n">
        <f aca="false" ca="false" dt2D="false" dtr="false" t="normal">$N144/($K144+$L144)</f>
        <v>889.3284972939264</v>
      </c>
      <c r="W144" s="66" t="n">
        <v>2019</v>
      </c>
      <c r="X144" s="1" t="n">
        <v>2019</v>
      </c>
      <c r="AA144" s="65" t="n">
        <f aca="false" ca="false" dt2D="false" dtr="false" t="normal">SUM(AB144:AP144)</f>
        <v>3992996.0199999996</v>
      </c>
      <c r="AB144" s="68" t="n">
        <v>2888289.13</v>
      </c>
      <c r="AC144" s="68" t="n"/>
      <c r="AD144" s="68" t="n">
        <v>1044978.22</v>
      </c>
      <c r="AE144" s="68" t="n"/>
      <c r="AF144" s="68" t="n"/>
      <c r="AG144" s="68" t="n"/>
      <c r="AH144" s="68" t="n"/>
      <c r="AI144" s="68" t="n"/>
      <c r="AJ144" s="68" t="n"/>
      <c r="AK144" s="68" t="n"/>
      <c r="AL144" s="72" t="n"/>
      <c r="AM144" s="68" t="n"/>
      <c r="AN144" s="68" t="n"/>
      <c r="AO144" s="68" t="n"/>
      <c r="AP144" s="79" t="n">
        <v>59728.67</v>
      </c>
      <c r="AQ144" s="55" t="n"/>
    </row>
    <row customHeight="true" ht="15" outlineLevel="0" r="145">
      <c r="A145" s="59" t="n">
        <f aca="false" ca="false" dt2D="false" dtr="false" t="normal">A144+1</f>
        <v>129</v>
      </c>
      <c r="B145" s="60" t="n">
        <f aca="false" ca="false" dt2D="false" dtr="false" t="normal">B144+1</f>
        <v>68</v>
      </c>
      <c r="C145" s="70" t="s">
        <v>208</v>
      </c>
      <c r="D145" s="70" t="s">
        <v>209</v>
      </c>
      <c r="E145" s="62" t="n">
        <v>1975</v>
      </c>
      <c r="F145" s="62" t="n">
        <v>2011</v>
      </c>
      <c r="G145" s="62" t="s">
        <v>70</v>
      </c>
      <c r="H145" s="62" t="n">
        <v>5</v>
      </c>
      <c r="I145" s="62" t="n">
        <v>2</v>
      </c>
      <c r="J145" s="68" t="n">
        <v>1774.2</v>
      </c>
      <c r="K145" s="68" t="n">
        <v>1489</v>
      </c>
      <c r="L145" s="68" t="n">
        <v>39</v>
      </c>
      <c r="M145" s="71" t="n">
        <v>55</v>
      </c>
      <c r="N145" s="65" t="n">
        <f aca="false" ca="false" dt2D="false" dtr="false" t="normal">AA145</f>
        <v>1704073.35</v>
      </c>
      <c r="O145" s="68" t="n"/>
      <c r="P145" s="63" t="n">
        <v>0</v>
      </c>
      <c r="Q145" s="63" t="n">
        <v>0</v>
      </c>
      <c r="R145" s="63" t="n">
        <v>449619.77</v>
      </c>
      <c r="S145" s="63" t="n">
        <f aca="false" ca="false" dt2D="false" dtr="false" t="normal">N145-O145-Q145-R145-T145</f>
        <v>1254453.58</v>
      </c>
      <c r="T145" s="68" t="n"/>
      <c r="U145" s="63" t="n">
        <f aca="false" ca="false" dt2D="false" dtr="false" t="normal">$N145/($K145+$L145)</f>
        <v>1115.23125</v>
      </c>
      <c r="V145" s="63" t="n">
        <f aca="false" ca="false" dt2D="false" dtr="false" t="normal">$N145/($K145+$L145)</f>
        <v>1115.23125</v>
      </c>
      <c r="W145" s="66" t="n">
        <v>2019</v>
      </c>
      <c r="X145" s="1" t="n">
        <v>2019</v>
      </c>
      <c r="AA145" s="65" t="n">
        <f aca="false" ca="false" dt2D="false" dtr="false" t="normal">SUM(AB145:AP145)</f>
        <v>1704073.35</v>
      </c>
      <c r="AB145" s="68" t="n"/>
      <c r="AC145" s="68" t="n"/>
      <c r="AD145" s="68" t="n"/>
      <c r="AE145" s="68" t="n"/>
      <c r="AF145" s="68" t="n"/>
      <c r="AG145" s="68" t="n"/>
      <c r="AH145" s="68" t="n"/>
      <c r="AI145" s="68" t="n"/>
      <c r="AJ145" s="68" t="n"/>
      <c r="AK145" s="68" t="n"/>
      <c r="AL145" s="72" t="n"/>
      <c r="AM145" s="68" t="n">
        <v>1681095.28</v>
      </c>
      <c r="AN145" s="68" t="n"/>
      <c r="AO145" s="68" t="n"/>
      <c r="AP145" s="79" t="n">
        <v>22978.07</v>
      </c>
      <c r="AQ145" s="55" t="n"/>
    </row>
    <row customFormat="true" ht="15" outlineLevel="0" r="146" s="48">
      <c r="A146" s="56" t="n"/>
      <c r="B146" s="57" t="n"/>
      <c r="C146" s="57" t="n"/>
      <c r="D146" s="57" t="s">
        <v>210</v>
      </c>
      <c r="E146" s="57" t="n"/>
      <c r="F146" s="57" t="n"/>
      <c r="G146" s="57" t="n"/>
      <c r="H146" s="57" t="n"/>
      <c r="I146" s="57" t="n"/>
      <c r="J146" s="87" t="n">
        <f aca="false" ca="false" dt2D="false" dtr="false" t="normal">+J147+J192+J286+J326</f>
        <v>6179884.360000003</v>
      </c>
      <c r="K146" s="87" t="n">
        <f aca="false" ca="false" dt2D="false" dtr="false" t="normal">+K147+K192+K286+K326</f>
        <v>5113885.630000003</v>
      </c>
      <c r="L146" s="87" t="n">
        <f aca="false" ca="false" dt2D="false" dtr="false" t="normal">+L147+L192+L286+L326</f>
        <v>188226.94000000015</v>
      </c>
      <c r="M146" s="87" t="n">
        <f aca="false" ca="false" dt2D="false" dtr="false" t="normal">+M147+M192+M286+M326</f>
        <v>221937</v>
      </c>
      <c r="N146" s="87" t="n">
        <f aca="false" ca="false" dt2D="false" dtr="false" t="normal">+N147+N192+N286+N326</f>
        <v>772221344.7715544</v>
      </c>
      <c r="O146" s="87" t="n">
        <f aca="false" ca="false" dt2D="false" dtr="false" t="normal">+O147+O192+O286+O326</f>
        <v>0</v>
      </c>
      <c r="P146" s="87" t="n">
        <f aca="false" ca="false" dt2D="false" dtr="false" t="normal">+P147+P192+P286+P326</f>
        <v>272413482.6194141</v>
      </c>
      <c r="Q146" s="87" t="n">
        <f aca="false" ca="false" dt2D="false" dtr="false" t="normal">+Q147+Q192+Q286+Q326</f>
        <v>595870.4849</v>
      </c>
      <c r="R146" s="87" t="n">
        <f aca="false" ca="false" dt2D="false" dtr="false" t="normal">+R147+R192+R286+R326</f>
        <v>150831076.44320005</v>
      </c>
      <c r="S146" s="87" t="n">
        <f aca="false" ca="false" dt2D="false" dtr="false" t="normal">+S147+S192+S286+S326</f>
        <v>347521385.99404037</v>
      </c>
      <c r="T146" s="87" t="n">
        <f aca="false" ca="false" dt2D="false" dtr="false" t="normal">+T147+T192+T286+T326</f>
        <v>859529.2300000002</v>
      </c>
      <c r="U146" s="87" t="n"/>
      <c r="V146" s="87" t="n"/>
      <c r="W146" s="87" t="n"/>
      <c r="X146" s="4" t="n">
        <f aca="false" ca="false" dt2D="false" dtr="false" t="normal">+N146-'Приложение №2'!F146</f>
        <v>-0.0000002384185791015625</v>
      </c>
      <c r="Y146" s="87" t="e">
        <f aca="false" ca="false" dt2D="false" dtr="false" t="normal">+Y147+Y192+Y286+Y326</f>
        <v>#GETTING_DATA</v>
      </c>
      <c r="Z146" s="87" t="n">
        <f aca="false" ca="false" dt2D="false" dtr="false" t="normal">+Z147+Z192+Z286+Z326</f>
        <v>0</v>
      </c>
      <c r="AA146" s="87" t="n">
        <f aca="false" ca="false" dt2D="false" dtr="false" t="normal">+AA147+AA192+AA286+AA326</f>
        <v>772180598.3715544</v>
      </c>
      <c r="AB146" s="87" t="n">
        <f aca="false" ca="false" dt2D="false" dtr="false" t="normal">+AB147+AB192+AB286+AB326</f>
        <v>113104784.63671987</v>
      </c>
      <c r="AC146" s="87" t="n">
        <f aca="false" ca="false" dt2D="false" dtr="false" t="normal">+AC147+AC192+AC286+AC326</f>
        <v>68267158.2493693</v>
      </c>
      <c r="AD146" s="87" t="n">
        <f aca="false" ca="false" dt2D="false" dtr="false" t="normal">+AD147+AD192+AD286+AD326</f>
        <v>23801827.3556</v>
      </c>
      <c r="AE146" s="87" t="n">
        <f aca="false" ca="false" dt2D="false" dtr="false" t="normal">+AE147+AE192+AE286+AE326</f>
        <v>40345517.33146539</v>
      </c>
      <c r="AF146" s="87" t="n">
        <f aca="false" ca="false" dt2D="false" dtr="false" t="normal">+AF147+AF192+AF286+AF326</f>
        <v>1503627.44</v>
      </c>
      <c r="AG146" s="87" t="n">
        <f aca="false" ca="false" dt2D="false" dtr="false" t="normal">+AG147+AG192+AG286+AG326</f>
        <v>0</v>
      </c>
      <c r="AH146" s="87" t="n">
        <f aca="false" ca="false" dt2D="false" dtr="false" t="normal">+AH147+AH192+AH286+AH326</f>
        <v>222016.91</v>
      </c>
      <c r="AI146" s="87" t="n">
        <f aca="false" ca="false" dt2D="false" dtr="false" t="normal">+AI147+AI192+AI286+AI326</f>
        <v>208813172.13840002</v>
      </c>
      <c r="AJ146" s="87" t="n">
        <f aca="false" ca="false" dt2D="false" dtr="false" t="normal">+AJ147+AJ192+AJ286+AJ326</f>
        <v>98183129.04</v>
      </c>
      <c r="AK146" s="87" t="n">
        <f aca="false" ca="false" dt2D="false" dtr="false" t="normal">+AK147+AK192+AK286+AK326</f>
        <v>22978536.66</v>
      </c>
      <c r="AL146" s="87" t="n">
        <f aca="false" ca="false" dt2D="false" dtr="false" t="normal">+AL147+AL192+AL286+AL326</f>
        <v>149115510.88000003</v>
      </c>
      <c r="AM146" s="87" t="n">
        <f aca="false" ca="false" dt2D="false" dtr="false" t="normal">+AM147+AM192+AM286+AM326</f>
        <v>33123627.379999995</v>
      </c>
      <c r="AN146" s="87" t="n">
        <f aca="false" ca="false" dt2D="false" dtr="false" t="normal">+AN147+AN192+AN286+AN326</f>
        <v>6226556.230000002</v>
      </c>
      <c r="AO146" s="87" t="n">
        <f aca="false" ca="false" dt2D="false" dtr="false" t="normal">+AO147+AO192+AO286+AO326</f>
        <v>1041208.08</v>
      </c>
      <c r="AP146" s="87" t="n">
        <f aca="false" ca="false" dt2D="false" dtr="false" t="normal">+AP147+AP192+AP286+AP326</f>
        <v>5453926.04</v>
      </c>
      <c r="AQ146" s="55" t="n"/>
    </row>
    <row outlineLevel="0" r="147">
      <c r="A147" s="73" t="n"/>
      <c r="B147" s="74" t="n"/>
      <c r="C147" s="74" t="n"/>
      <c r="D147" s="75" t="s">
        <v>62</v>
      </c>
      <c r="E147" s="76" t="n"/>
      <c r="F147" s="76" t="n"/>
      <c r="G147" s="76" t="n"/>
      <c r="H147" s="76" t="n"/>
      <c r="I147" s="76" t="n"/>
      <c r="J147" s="77" t="n">
        <f aca="false" ca="false" dt2D="false" dtr="false" t="normal">SUM(J148:J191)</f>
        <v>114196.32999999996</v>
      </c>
      <c r="K147" s="77" t="n">
        <f aca="false" ca="false" dt2D="false" dtr="false" t="normal">SUM(K148:K191)</f>
        <v>89752.04</v>
      </c>
      <c r="L147" s="77" t="n">
        <f aca="false" ca="false" dt2D="false" dtr="false" t="normal">SUM(L148:L191)</f>
        <v>2839.98</v>
      </c>
      <c r="M147" s="77" t="n">
        <f aca="false" ca="false" dt2D="false" dtr="false" t="normal">SUM(M148:M191)</f>
        <v>3950</v>
      </c>
      <c r="N147" s="77" t="n">
        <f aca="false" ca="false" dt2D="false" dtr="false" t="normal">SUM(N148:N191)</f>
        <v>121076207.48315454</v>
      </c>
      <c r="O147" s="77" t="n">
        <f aca="false" ca="false" dt2D="false" dtr="false" t="normal">SUM(O148:O191)</f>
        <v>0</v>
      </c>
      <c r="P147" s="77" t="n">
        <f aca="false" ca="false" dt2D="false" dtr="false" t="normal">SUM(P148:P191)</f>
        <v>67761102.38969854</v>
      </c>
      <c r="Q147" s="77" t="n">
        <f aca="false" ca="false" dt2D="false" dtr="false" t="normal">SUM(Q148:Q191)</f>
        <v>595870.4849</v>
      </c>
      <c r="R147" s="77" t="n">
        <f aca="false" ca="false" dt2D="false" dtr="false" t="normal">SUM(R148:R191)</f>
        <v>15027564.774000004</v>
      </c>
      <c r="S147" s="77" t="n">
        <f aca="false" ca="false" dt2D="false" dtr="false" t="normal">SUM(S148:S191)</f>
        <v>36832140.604556</v>
      </c>
      <c r="T147" s="77" t="n">
        <f aca="false" ca="false" dt2D="false" dtr="false" t="normal">SUM(T148:T191)</f>
        <v>859529.2300000002</v>
      </c>
      <c r="U147" s="77" t="n"/>
      <c r="V147" s="77" t="n"/>
      <c r="W147" s="77" t="n"/>
      <c r="X147" s="4" t="n">
        <f aca="false" ca="false" dt2D="false" dtr="false" t="normal">+N147-'Приложение №2'!F147</f>
        <v>0</v>
      </c>
      <c r="Y147" s="77" t="n">
        <f aca="false" ca="false" dt2D="false" dtr="false" t="normal">SUM(Y148:Y191)</f>
        <v>0</v>
      </c>
      <c r="Z147" s="77" t="n">
        <f aca="false" ca="false" dt2D="false" dtr="false" t="normal">SUM(Z148:Z191)</f>
        <v>0</v>
      </c>
      <c r="AA147" s="77" t="n">
        <f aca="false" ca="false" dt2D="false" dtr="false" t="normal">SUM(AA148:AA191)</f>
        <v>121076207.48315454</v>
      </c>
      <c r="AB147" s="77" t="n">
        <f aca="false" ca="false" dt2D="false" dtr="false" t="normal">SUM(AB148:AB191)</f>
        <v>14706263.320000002</v>
      </c>
      <c r="AC147" s="77" t="n">
        <f aca="false" ca="false" dt2D="false" dtr="false" t="normal">SUM(AC148:AC191)</f>
        <v>17112822.647554524</v>
      </c>
      <c r="AD147" s="77" t="n">
        <f aca="false" ca="false" dt2D="false" dtr="false" t="normal">SUM(AD148:AD191)</f>
        <v>9828172.8856</v>
      </c>
      <c r="AE147" s="77" t="n">
        <f aca="false" ca="false" dt2D="false" dtr="false" t="normal">SUM(AE148:AE191)</f>
        <v>7040200.039999999</v>
      </c>
      <c r="AF147" s="77" t="n">
        <f aca="false" ca="false" dt2D="false" dtr="false" t="normal">SUM(AF148:AF191)</f>
        <v>0</v>
      </c>
      <c r="AG147" s="77" t="n">
        <f aca="false" ca="false" dt2D="false" dtr="false" t="normal">SUM(AG148:AG191)</f>
        <v>0</v>
      </c>
      <c r="AH147" s="77" t="n">
        <f aca="false" ca="false" dt2D="false" dtr="false" t="normal">SUM(AH148:AH191)</f>
        <v>0</v>
      </c>
      <c r="AI147" s="77" t="n">
        <f aca="false" ca="false" dt2D="false" dtr="false" t="normal">SUM(AI148:AI191)</f>
        <v>0</v>
      </c>
      <c r="AJ147" s="77" t="n">
        <f aca="false" ca="false" dt2D="false" dtr="false" t="normal">SUM(AJ148:AJ191)</f>
        <v>22924716.24</v>
      </c>
      <c r="AK147" s="77" t="n">
        <f aca="false" ca="false" dt2D="false" dtr="false" t="normal">SUM(AK148:AK191)</f>
        <v>0</v>
      </c>
      <c r="AL147" s="77" t="n">
        <f aca="false" ca="false" dt2D="false" dtr="false" t="normal">SUM(AL148:AL191)</f>
        <v>39943886.07</v>
      </c>
      <c r="AM147" s="77" t="n">
        <f aca="false" ca="false" dt2D="false" dtr="false" t="normal">SUM(AM148:AM191)</f>
        <v>9026584.2</v>
      </c>
      <c r="AN147" s="77" t="n">
        <f aca="false" ca="false" dt2D="false" dtr="false" t="normal">SUM(AN148:AN191)</f>
        <v>0</v>
      </c>
      <c r="AO147" s="77" t="n">
        <f aca="false" ca="false" dt2D="false" dtr="false" t="normal">SUM(AO148:AO191)</f>
        <v>0</v>
      </c>
      <c r="AP147" s="77" t="n">
        <f aca="false" ca="false" dt2D="false" dtr="false" t="normal">SUM(AP148:AP191)</f>
        <v>493562.0800000001</v>
      </c>
      <c r="AQ147" s="55" t="n"/>
    </row>
    <row customFormat="true" customHeight="true" ht="15" outlineLevel="0" r="148" s="78">
      <c r="A148" s="59" t="n">
        <f aca="false" ca="false" dt2D="false" dtr="false" t="normal">+A145+1</f>
        <v>130</v>
      </c>
      <c r="B148" s="60" t="n">
        <v>1</v>
      </c>
      <c r="C148" s="70" t="s">
        <v>63</v>
      </c>
      <c r="D148" s="70" t="s">
        <v>211</v>
      </c>
      <c r="E148" s="62" t="n">
        <v>1993</v>
      </c>
      <c r="F148" s="62" t="n">
        <v>2013</v>
      </c>
      <c r="G148" s="62" t="s">
        <v>60</v>
      </c>
      <c r="H148" s="62" t="n">
        <v>9</v>
      </c>
      <c r="I148" s="62" t="n">
        <v>1</v>
      </c>
      <c r="J148" s="68" t="n">
        <v>4027.7</v>
      </c>
      <c r="K148" s="68" t="n">
        <v>2709.1</v>
      </c>
      <c r="L148" s="68" t="n">
        <v>0</v>
      </c>
      <c r="M148" s="71" t="n">
        <v>88</v>
      </c>
      <c r="N148" s="65" t="n">
        <f aca="false" ca="false" dt2D="false" dtr="false" t="normal">AA148</f>
        <v>6314960.3100000005</v>
      </c>
      <c r="O148" s="88" t="n"/>
      <c r="P148" s="63" t="n">
        <f aca="false" ca="false" dt2D="false" dtr="false" t="normal">N148-Q148-R148-S148-O148-T148</f>
        <v>2859641.340000001</v>
      </c>
      <c r="Q148" s="63" t="n"/>
      <c r="R148" s="63" t="n">
        <v>830510.88</v>
      </c>
      <c r="S148" s="63" t="n">
        <v>2624808.09</v>
      </c>
      <c r="T148" s="68" t="n">
        <v>0</v>
      </c>
      <c r="U148" s="63" t="n">
        <f aca="false" ca="false" dt2D="false" dtr="false" t="normal">$N148/($K148+$L148)</f>
        <v>2331.0177955778677</v>
      </c>
      <c r="V148" s="63" t="n">
        <f aca="false" ca="false" dt2D="false" dtr="false" t="normal">$N148/($K148+$L148)</f>
        <v>2331.0177955778677</v>
      </c>
      <c r="W148" s="89" t="n">
        <v>2020</v>
      </c>
      <c r="X148" s="1" t="n">
        <v>2020</v>
      </c>
      <c r="AA148" s="65" t="n">
        <f aca="false" ca="false" dt2D="false" dtr="false" t="normal">SUM(AB148:AP148)</f>
        <v>6314960.3100000005</v>
      </c>
      <c r="AB148" s="68" t="n">
        <v>785763.1</v>
      </c>
      <c r="AC148" s="68" t="n">
        <v>1333141.89</v>
      </c>
      <c r="AD148" s="68" t="n">
        <v>355904.72</v>
      </c>
      <c r="AE148" s="68" t="n">
        <v>611118.54</v>
      </c>
      <c r="AF148" s="68" t="n">
        <v>0</v>
      </c>
      <c r="AG148" s="68" t="n">
        <v>0</v>
      </c>
      <c r="AH148" s="68" t="n">
        <v>0</v>
      </c>
      <c r="AI148" s="68" t="n">
        <v>0</v>
      </c>
      <c r="AJ148" s="68" t="n">
        <v>1541675.37</v>
      </c>
      <c r="AK148" s="68" t="n"/>
      <c r="AL148" s="68" t="n">
        <v>1687356.69</v>
      </c>
      <c r="AM148" s="68" t="n">
        <v>0</v>
      </c>
      <c r="AN148" s="68" t="n"/>
      <c r="AO148" s="68" t="n"/>
      <c r="AP148" s="79" t="n"/>
      <c r="AQ148" s="55" t="n"/>
    </row>
    <row customFormat="true" customHeight="true" ht="15" outlineLevel="0" r="149" s="78">
      <c r="A149" s="59" t="n">
        <f aca="false" ca="false" dt2D="false" dtr="false" t="normal">+A148+1</f>
        <v>131</v>
      </c>
      <c r="B149" s="60" t="n">
        <f aca="false" ca="false" dt2D="false" dtr="false" t="normal">+B148+1</f>
        <v>2</v>
      </c>
      <c r="C149" s="70" t="s">
        <v>63</v>
      </c>
      <c r="D149" s="70" t="s">
        <v>64</v>
      </c>
      <c r="E149" s="62" t="n">
        <v>1993</v>
      </c>
      <c r="F149" s="62" t="n">
        <v>2013</v>
      </c>
      <c r="G149" s="62" t="s">
        <v>60</v>
      </c>
      <c r="H149" s="62" t="n">
        <v>9</v>
      </c>
      <c r="I149" s="62" t="n">
        <v>1</v>
      </c>
      <c r="J149" s="68" t="n">
        <v>4065.2</v>
      </c>
      <c r="K149" s="68" t="n">
        <v>2715.9</v>
      </c>
      <c r="L149" s="68" t="n">
        <v>0</v>
      </c>
      <c r="M149" s="71" t="n">
        <v>97</v>
      </c>
      <c r="N149" s="65" t="n">
        <f aca="false" ca="false" dt2D="false" dtr="false" t="normal">AA149</f>
        <v>1282965.05</v>
      </c>
      <c r="O149" s="88" t="n"/>
      <c r="P149" s="63" t="n">
        <f aca="false" ca="false" dt2D="false" dtr="false" t="normal">N149-Q149-R149-S149-O149-T149</f>
        <v>97496.26000000013</v>
      </c>
      <c r="Q149" s="63" t="n"/>
      <c r="R149" s="63" t="n">
        <v>238954.7</v>
      </c>
      <c r="S149" s="63" t="n">
        <v>946514.09</v>
      </c>
      <c r="T149" s="68" t="n">
        <v>0</v>
      </c>
      <c r="U149" s="63" t="n">
        <f aca="false" ca="false" dt2D="false" dtr="false" t="normal">$N149/($K149+$L149)</f>
        <v>472.3903862439707</v>
      </c>
      <c r="V149" s="63" t="n">
        <f aca="false" ca="false" dt2D="false" dtr="false" t="normal">$N149/($K149+$L149)</f>
        <v>472.3903862439707</v>
      </c>
      <c r="W149" s="89" t="n">
        <v>2020</v>
      </c>
      <c r="X149" s="1" t="n">
        <v>2020</v>
      </c>
      <c r="AA149" s="65" t="n">
        <f aca="false" ca="false" dt2D="false" dtr="false" t="normal">SUM(AB149:AP149)</f>
        <v>1282965.05</v>
      </c>
      <c r="AB149" s="68" t="n">
        <v>0</v>
      </c>
      <c r="AC149" s="68" t="n">
        <v>0</v>
      </c>
      <c r="AD149" s="68" t="n">
        <v>267002.63</v>
      </c>
      <c r="AE149" s="68" t="n">
        <v>0</v>
      </c>
      <c r="AF149" s="68" t="n">
        <v>0</v>
      </c>
      <c r="AG149" s="68" t="n">
        <v>0</v>
      </c>
      <c r="AH149" s="68" t="n">
        <v>0</v>
      </c>
      <c r="AI149" s="68" t="n">
        <v>0</v>
      </c>
      <c r="AJ149" s="68" t="n">
        <v>1015962.42</v>
      </c>
      <c r="AK149" s="68" t="n"/>
      <c r="AL149" s="68" t="n"/>
      <c r="AM149" s="68" t="n">
        <v>0</v>
      </c>
      <c r="AN149" s="68" t="n"/>
      <c r="AO149" s="68" t="n"/>
      <c r="AP149" s="79" t="n"/>
      <c r="AQ149" s="55" t="n"/>
    </row>
    <row customFormat="true" customHeight="true" ht="15" outlineLevel="0" r="150" s="1">
      <c r="A150" s="59" t="n">
        <f aca="false" ca="false" dt2D="false" dtr="false" t="normal">+A149+1</f>
        <v>132</v>
      </c>
      <c r="B150" s="60" t="n">
        <f aca="false" ca="false" dt2D="false" dtr="false" t="normal">+B149+1</f>
        <v>3</v>
      </c>
      <c r="C150" s="70" t="s">
        <v>63</v>
      </c>
      <c r="D150" s="70" t="s">
        <v>65</v>
      </c>
      <c r="E150" s="62" t="n">
        <v>1993</v>
      </c>
      <c r="F150" s="62" t="n">
        <v>2013</v>
      </c>
      <c r="G150" s="62" t="s">
        <v>60</v>
      </c>
      <c r="H150" s="62" t="n">
        <v>9</v>
      </c>
      <c r="I150" s="62" t="n">
        <v>5</v>
      </c>
      <c r="J150" s="68" t="n">
        <v>19441.7</v>
      </c>
      <c r="K150" s="68" t="n">
        <v>13168.6</v>
      </c>
      <c r="L150" s="68" t="n">
        <v>0</v>
      </c>
      <c r="M150" s="71" t="n">
        <v>478</v>
      </c>
      <c r="N150" s="65" t="n">
        <f aca="false" ca="false" dt2D="false" dtr="false" t="normal">AA150</f>
        <v>7224548.4799999995</v>
      </c>
      <c r="O150" s="88" t="n"/>
      <c r="P150" s="63" t="n">
        <f aca="false" ca="false" dt2D="false" dtr="false" t="normal">N150-Q150-R150-S150-O150-T150</f>
        <v>106158.45999999996</v>
      </c>
      <c r="Q150" s="63" t="n"/>
      <c r="R150" s="63" t="n">
        <v>1630789.92</v>
      </c>
      <c r="S150" s="63" t="n">
        <v>5487600.1</v>
      </c>
      <c r="T150" s="68" t="n">
        <v>0</v>
      </c>
      <c r="U150" s="63" t="n">
        <f aca="false" ca="false" dt2D="false" dtr="false" t="normal">$N150/($K150+$L150)</f>
        <v>548.619327794906</v>
      </c>
      <c r="V150" s="63" t="n">
        <f aca="false" ca="false" dt2D="false" dtr="false" t="normal">$N150/($K150+$L150)</f>
        <v>548.619327794906</v>
      </c>
      <c r="W150" s="89" t="n">
        <v>2020</v>
      </c>
      <c r="X150" s="1" t="n">
        <v>2020</v>
      </c>
      <c r="AA150" s="65" t="n">
        <f aca="false" ca="false" dt2D="false" dtr="false" t="normal">SUM(AB150:AP150)</f>
        <v>7224548.4799999995</v>
      </c>
      <c r="AB150" s="68" t="n">
        <v>0</v>
      </c>
      <c r="AC150" s="68" t="n">
        <v>7118390.02</v>
      </c>
      <c r="AD150" s="68" t="n"/>
      <c r="AE150" s="68" t="n">
        <v>0</v>
      </c>
      <c r="AF150" s="68" t="n">
        <v>0</v>
      </c>
      <c r="AG150" s="68" t="n">
        <v>0</v>
      </c>
      <c r="AH150" s="68" t="n">
        <v>0</v>
      </c>
      <c r="AI150" s="68" t="n">
        <v>0</v>
      </c>
      <c r="AJ150" s="68" t="n">
        <v>0</v>
      </c>
      <c r="AK150" s="68" t="n"/>
      <c r="AL150" s="72" t="n">
        <v>0</v>
      </c>
      <c r="AM150" s="68" t="n">
        <v>0</v>
      </c>
      <c r="AN150" s="68" t="n"/>
      <c r="AO150" s="68" t="n"/>
      <c r="AP150" s="79" t="n">
        <v>106158.46</v>
      </c>
      <c r="AQ150" s="55" t="n"/>
    </row>
    <row customHeight="true" ht="15" outlineLevel="0" r="151">
      <c r="A151" s="59" t="n">
        <f aca="false" ca="false" dt2D="false" dtr="false" t="normal">+A150+1</f>
        <v>133</v>
      </c>
      <c r="B151" s="60" t="n">
        <f aca="false" ca="false" dt2D="false" dtr="false" t="normal">+B150+1</f>
        <v>4</v>
      </c>
      <c r="C151" s="70" t="s">
        <v>54</v>
      </c>
      <c r="D151" s="70" t="s">
        <v>212</v>
      </c>
      <c r="E151" s="62" t="n">
        <v>1994</v>
      </c>
      <c r="F151" s="62" t="n">
        <v>1994</v>
      </c>
      <c r="G151" s="62" t="s">
        <v>56</v>
      </c>
      <c r="H151" s="62" t="n">
        <v>10</v>
      </c>
      <c r="I151" s="62" t="n">
        <v>1</v>
      </c>
      <c r="J151" s="68" t="n">
        <v>3200.9</v>
      </c>
      <c r="K151" s="68" t="n">
        <v>2754.1</v>
      </c>
      <c r="L151" s="68" t="n">
        <v>0</v>
      </c>
      <c r="M151" s="71" t="n">
        <v>107</v>
      </c>
      <c r="N151" s="65" t="n">
        <f aca="false" ca="false" dt2D="false" dtr="false" t="normal">AA151</f>
        <v>1014525.1</v>
      </c>
      <c r="O151" s="88" t="n"/>
      <c r="P151" s="63" t="n">
        <f aca="false" ca="false" dt2D="false" dtr="false" t="normal">N151-Q151-R151-S151-O151-T151</f>
        <v>720924.65</v>
      </c>
      <c r="Q151" s="63" t="n"/>
      <c r="R151" s="63" t="n">
        <v>187767.96</v>
      </c>
      <c r="S151" s="63" t="n">
        <v>105832.49</v>
      </c>
      <c r="T151" s="68" t="n">
        <v>0</v>
      </c>
      <c r="U151" s="63" t="n">
        <f aca="false" ca="false" dt2D="false" dtr="false" t="normal">$N151/($K151+$L151)</f>
        <v>368.36901347082534</v>
      </c>
      <c r="V151" s="63" t="n">
        <f aca="false" ca="false" dt2D="false" dtr="false" t="normal">$N151/($K151+$L151)</f>
        <v>368.36901347082534</v>
      </c>
      <c r="W151" s="89" t="n">
        <v>2020</v>
      </c>
      <c r="X151" s="1" t="n">
        <v>2020</v>
      </c>
      <c r="AA151" s="65" t="n">
        <f aca="false" ca="false" dt2D="false" dtr="false" t="normal">SUM(AB151:AP151)</f>
        <v>1014525.1</v>
      </c>
      <c r="AB151" s="68" t="n"/>
      <c r="AC151" s="68" t="n"/>
      <c r="AD151" s="68" t="n"/>
      <c r="AE151" s="68" t="n"/>
      <c r="AF151" s="68" t="n">
        <v>0</v>
      </c>
      <c r="AG151" s="68" t="n">
        <v>0</v>
      </c>
      <c r="AH151" s="68" t="n">
        <v>0</v>
      </c>
      <c r="AI151" s="68" t="n">
        <v>0</v>
      </c>
      <c r="AJ151" s="68" t="n">
        <v>1014525.1</v>
      </c>
      <c r="AK151" s="68" t="n">
        <v>0</v>
      </c>
      <c r="AL151" s="72" t="n">
        <v>0</v>
      </c>
      <c r="AM151" s="68" t="n">
        <v>0</v>
      </c>
      <c r="AN151" s="68" t="n"/>
      <c r="AO151" s="68" t="n"/>
      <c r="AP151" s="69" t="n"/>
      <c r="AQ151" s="55" t="n"/>
    </row>
    <row customHeight="true" ht="15" outlineLevel="0" r="152">
      <c r="A152" s="59" t="n">
        <f aca="false" ca="false" dt2D="false" dtr="false" t="normal">+A151+1</f>
        <v>134</v>
      </c>
      <c r="B152" s="60" t="n">
        <f aca="false" ca="false" dt2D="false" dtr="false" t="normal">+B151+1</f>
        <v>5</v>
      </c>
      <c r="C152" s="70" t="s">
        <v>54</v>
      </c>
      <c r="D152" s="70" t="s">
        <v>213</v>
      </c>
      <c r="E152" s="62" t="n">
        <v>1993</v>
      </c>
      <c r="F152" s="62" t="n">
        <v>2017</v>
      </c>
      <c r="G152" s="62" t="s">
        <v>56</v>
      </c>
      <c r="H152" s="62" t="n">
        <v>9</v>
      </c>
      <c r="I152" s="62" t="n">
        <v>2</v>
      </c>
      <c r="J152" s="68" t="n">
        <v>6530.5</v>
      </c>
      <c r="K152" s="68" t="n">
        <v>5642.6</v>
      </c>
      <c r="L152" s="68" t="n">
        <v>0</v>
      </c>
      <c r="M152" s="71" t="n">
        <v>226</v>
      </c>
      <c r="N152" s="65" t="n">
        <f aca="false" ca="false" dt2D="false" dtr="false" t="normal">AA152</f>
        <v>2216253.0700000003</v>
      </c>
      <c r="O152" s="88" t="n"/>
      <c r="P152" s="63" t="n">
        <f aca="false" ca="false" dt2D="false" dtr="false" t="normal">N152-Q152-R152-S152-O152-T152</f>
        <v>14392.890000000247</v>
      </c>
      <c r="Q152" s="63" t="n"/>
      <c r="R152" s="63" t="n">
        <v>1949214.32</v>
      </c>
      <c r="S152" s="63" t="n">
        <v>252645.86</v>
      </c>
      <c r="T152" s="68" t="n">
        <v>0</v>
      </c>
      <c r="U152" s="63" t="n">
        <f aca="false" ca="false" dt2D="false" dtr="false" t="normal">$N152/($K152+$L152)</f>
        <v>392.7716070605749</v>
      </c>
      <c r="V152" s="63" t="n">
        <f aca="false" ca="false" dt2D="false" dtr="false" t="normal">$N152/($K152+$L152)</f>
        <v>392.7716070605749</v>
      </c>
      <c r="W152" s="89" t="n">
        <v>2020</v>
      </c>
      <c r="X152" s="1" t="n">
        <v>2020</v>
      </c>
      <c r="AA152" s="65" t="n">
        <f aca="false" ca="false" dt2D="false" dtr="false" t="normal">SUM(AB152:AP152)</f>
        <v>2216253.0700000003</v>
      </c>
      <c r="AB152" s="68" t="n">
        <v>0</v>
      </c>
      <c r="AC152" s="68" t="n">
        <v>0</v>
      </c>
      <c r="AD152" s="68" t="n">
        <v>0</v>
      </c>
      <c r="AE152" s="68" t="n">
        <v>0</v>
      </c>
      <c r="AF152" s="68" t="n">
        <v>0</v>
      </c>
      <c r="AG152" s="68" t="n">
        <v>0</v>
      </c>
      <c r="AH152" s="68" t="n">
        <v>0</v>
      </c>
      <c r="AI152" s="68" t="n">
        <v>0</v>
      </c>
      <c r="AJ152" s="68" t="n">
        <v>2201860.18</v>
      </c>
      <c r="AK152" s="68" t="n">
        <v>0</v>
      </c>
      <c r="AL152" s="72" t="n">
        <v>0</v>
      </c>
      <c r="AM152" s="68" t="n">
        <v>0</v>
      </c>
      <c r="AN152" s="68" t="n"/>
      <c r="AO152" s="68" t="n"/>
      <c r="AP152" s="79" t="n">
        <v>14392.89</v>
      </c>
      <c r="AQ152" s="55" t="n"/>
    </row>
    <row customHeight="true" ht="15" outlineLevel="0" r="153">
      <c r="A153" s="59" t="n">
        <f aca="false" ca="false" dt2D="false" dtr="false" t="normal">+A152+1</f>
        <v>135</v>
      </c>
      <c r="B153" s="60" t="n">
        <f aca="false" ca="false" dt2D="false" dtr="false" t="normal">+B152+1</f>
        <v>6</v>
      </c>
      <c r="C153" s="70" t="s">
        <v>78</v>
      </c>
      <c r="D153" s="70" t="s">
        <v>214</v>
      </c>
      <c r="E153" s="62" t="n">
        <v>1979</v>
      </c>
      <c r="F153" s="62" t="n">
        <v>2016</v>
      </c>
      <c r="G153" s="62" t="s">
        <v>70</v>
      </c>
      <c r="H153" s="62" t="n">
        <v>3</v>
      </c>
      <c r="I153" s="62" t="n">
        <v>2</v>
      </c>
      <c r="J153" s="68" t="n">
        <v>1745.2</v>
      </c>
      <c r="K153" s="68" t="n">
        <v>1453.9</v>
      </c>
      <c r="L153" s="68" t="n">
        <v>0</v>
      </c>
      <c r="M153" s="71" t="n">
        <v>106</v>
      </c>
      <c r="N153" s="65" t="n">
        <f aca="false" ca="false" dt2D="false" dtr="false" t="normal">AA153</f>
        <v>3433102.9099999997</v>
      </c>
      <c r="O153" s="88" t="n"/>
      <c r="P153" s="63" t="n">
        <f aca="false" ca="false" dt2D="false" dtr="false" t="normal">N153-Q153-R153-S153-O153-T153</f>
        <v>115907.4299999997</v>
      </c>
      <c r="Q153" s="63" t="n"/>
      <c r="R153" s="63" t="n">
        <v>219529.9</v>
      </c>
      <c r="S153" s="63" t="n">
        <v>3097665.58</v>
      </c>
      <c r="T153" s="63" t="n"/>
      <c r="U153" s="63" t="n">
        <f aca="false" ca="false" dt2D="false" dtr="false" t="normal">$N153/($K153+$L153)</f>
        <v>2361.3060801980873</v>
      </c>
      <c r="V153" s="63" t="n">
        <f aca="false" ca="false" dt2D="false" dtr="false" t="normal">$N153/($K153+$L153)</f>
        <v>2361.3060801980873</v>
      </c>
      <c r="W153" s="89" t="n">
        <v>2020</v>
      </c>
      <c r="X153" s="1" t="n">
        <v>2020</v>
      </c>
      <c r="AA153" s="65" t="n">
        <f aca="false" ca="false" dt2D="false" dtr="false" t="normal">SUM(AB153:AP153)</f>
        <v>3433102.9099999997</v>
      </c>
      <c r="AB153" s="68" t="n">
        <v>0</v>
      </c>
      <c r="AC153" s="72" t="n"/>
      <c r="AD153" s="68" t="n">
        <v>0</v>
      </c>
      <c r="AE153" s="68" t="n">
        <v>0</v>
      </c>
      <c r="AF153" s="68" t="n">
        <v>0</v>
      </c>
      <c r="AG153" s="68" t="n">
        <v>0</v>
      </c>
      <c r="AH153" s="68" t="n">
        <v>0</v>
      </c>
      <c r="AI153" s="68" t="n">
        <v>0</v>
      </c>
      <c r="AJ153" s="68" t="n">
        <v>0</v>
      </c>
      <c r="AK153" s="68" t="n">
        <v>0</v>
      </c>
      <c r="AL153" s="72" t="n">
        <v>2561294.32</v>
      </c>
      <c r="AM153" s="72" t="n">
        <v>826564.13</v>
      </c>
      <c r="AN153" s="90" t="n"/>
      <c r="AO153" s="68" t="n"/>
      <c r="AP153" s="91" t="n">
        <v>45244.46</v>
      </c>
      <c r="AQ153" s="55" t="n"/>
    </row>
    <row customHeight="true" ht="15" outlineLevel="0" r="154">
      <c r="A154" s="59" t="n">
        <f aca="false" ca="false" dt2D="false" dtr="false" t="normal">+A153+1</f>
        <v>136</v>
      </c>
      <c r="B154" s="60" t="n">
        <f aca="false" ca="false" dt2D="false" dtr="false" t="normal">+B153+1</f>
        <v>7</v>
      </c>
      <c r="C154" s="70" t="s">
        <v>78</v>
      </c>
      <c r="D154" s="70" t="s">
        <v>215</v>
      </c>
      <c r="E154" s="62" t="n">
        <v>1973</v>
      </c>
      <c r="F154" s="62" t="n">
        <v>2016</v>
      </c>
      <c r="G154" s="62" t="s">
        <v>92</v>
      </c>
      <c r="H154" s="62" t="n">
        <v>2</v>
      </c>
      <c r="I154" s="62" t="n">
        <v>2</v>
      </c>
      <c r="J154" s="68" t="n">
        <v>552.7</v>
      </c>
      <c r="K154" s="68" t="n">
        <v>518.4</v>
      </c>
      <c r="L154" s="68" t="n">
        <v>0</v>
      </c>
      <c r="M154" s="71" t="n">
        <v>23</v>
      </c>
      <c r="N154" s="65" t="n">
        <f aca="false" ca="false" dt2D="false" dtr="false" t="normal">AA154</f>
        <v>209546.27</v>
      </c>
      <c r="O154" s="88" t="n"/>
      <c r="P154" s="63" t="n">
        <f aca="false" ca="false" dt2D="false" dtr="false" t="normal">N154-Q154-R154-S154-O154-T154</f>
        <v>122673.27999999998</v>
      </c>
      <c r="Q154" s="63" t="n"/>
      <c r="R154" s="63" t="n">
        <v>86872.99</v>
      </c>
      <c r="S154" s="63" t="n"/>
      <c r="T154" s="68" t="n">
        <v>0</v>
      </c>
      <c r="U154" s="63" t="n">
        <f aca="false" ca="false" dt2D="false" dtr="false" t="normal">$N154/($K154+$L154)</f>
        <v>404.21734182098766</v>
      </c>
      <c r="V154" s="63" t="n">
        <f aca="false" ca="false" dt2D="false" dtr="false" t="normal">$N154/($K154+$L154)</f>
        <v>404.21734182098766</v>
      </c>
      <c r="W154" s="89" t="n">
        <v>2020</v>
      </c>
      <c r="X154" s="1" t="n">
        <v>2020</v>
      </c>
      <c r="AA154" s="65" t="n">
        <f aca="false" ca="false" dt2D="false" dtr="false" t="normal">SUM(AB154:AP154)</f>
        <v>209546.27</v>
      </c>
      <c r="AB154" s="63" t="n">
        <v>0</v>
      </c>
      <c r="AC154" s="63" t="n">
        <v>0</v>
      </c>
      <c r="AD154" s="63" t="n">
        <v>0</v>
      </c>
      <c r="AE154" s="63" t="n">
        <v>0</v>
      </c>
      <c r="AF154" s="63" t="n">
        <v>0</v>
      </c>
      <c r="AG154" s="63" t="n">
        <v>0</v>
      </c>
      <c r="AH154" s="63" t="n">
        <v>0</v>
      </c>
      <c r="AI154" s="63" t="n">
        <v>0</v>
      </c>
      <c r="AJ154" s="63" t="n">
        <v>0</v>
      </c>
      <c r="AK154" s="63" t="n">
        <v>0</v>
      </c>
      <c r="AL154" s="63" t="n">
        <v>209546.27</v>
      </c>
      <c r="AM154" s="67" t="n">
        <v>0</v>
      </c>
      <c r="AN154" s="92" t="n"/>
      <c r="AO154" s="63" t="n"/>
      <c r="AP154" s="93" t="n"/>
      <c r="AQ154" s="55" t="n"/>
    </row>
    <row customHeight="true" ht="15" outlineLevel="0" r="155">
      <c r="A155" s="59" t="n">
        <f aca="false" ca="false" dt2D="false" dtr="false" t="normal">+A154+1</f>
        <v>137</v>
      </c>
      <c r="B155" s="60" t="n">
        <f aca="false" ca="false" dt2D="false" dtr="false" t="normal">+B154+1</f>
        <v>8</v>
      </c>
      <c r="C155" s="70" t="s">
        <v>78</v>
      </c>
      <c r="D155" s="70" t="s">
        <v>216</v>
      </c>
      <c r="E155" s="62" t="n">
        <v>1974</v>
      </c>
      <c r="F155" s="62" t="n">
        <v>2013</v>
      </c>
      <c r="G155" s="62" t="s">
        <v>60</v>
      </c>
      <c r="H155" s="62" t="n">
        <v>4</v>
      </c>
      <c r="I155" s="62" t="n">
        <v>4</v>
      </c>
      <c r="J155" s="68" t="n">
        <v>3980.6</v>
      </c>
      <c r="K155" s="68" t="n">
        <v>3493.4</v>
      </c>
      <c r="L155" s="68" t="n">
        <v>0</v>
      </c>
      <c r="M155" s="71" t="n">
        <v>143</v>
      </c>
      <c r="N155" s="65" t="n">
        <f aca="false" ca="false" dt2D="false" dtr="false" t="normal">AA155</f>
        <v>3400014.8299999996</v>
      </c>
      <c r="O155" s="88" t="n"/>
      <c r="P155" s="63" t="n">
        <v>0</v>
      </c>
      <c r="Q155" s="63" t="n"/>
      <c r="R155" s="63" t="n">
        <v>329294.84</v>
      </c>
      <c r="S155" s="63" t="n">
        <f aca="false" ca="false" dt2D="false" dtr="false" t="normal">N155-O155-Q155-R155-T155</f>
        <v>3070719.9899999998</v>
      </c>
      <c r="T155" s="63" t="n"/>
      <c r="U155" s="63" t="n">
        <f aca="false" ca="false" dt2D="false" dtr="false" t="normal">$N155/($K155+$L155)</f>
        <v>973.2681141581267</v>
      </c>
      <c r="V155" s="63" t="n">
        <f aca="false" ca="false" dt2D="false" dtr="false" t="normal">$N155/($K155+$L155)</f>
        <v>973.2681141581267</v>
      </c>
      <c r="W155" s="89" t="n">
        <v>2020</v>
      </c>
      <c r="X155" s="1" t="n">
        <v>2020</v>
      </c>
      <c r="AA155" s="65" t="n">
        <f aca="false" ca="false" dt2D="false" dtr="false" t="normal">SUM(AB155:AP155)</f>
        <v>3400014.8299999996</v>
      </c>
      <c r="AB155" s="68" t="n"/>
      <c r="AC155" s="68" t="n">
        <v>0</v>
      </c>
      <c r="AD155" s="68" t="n">
        <v>935165.07</v>
      </c>
      <c r="AE155" s="68" t="n">
        <v>0</v>
      </c>
      <c r="AF155" s="68" t="n"/>
      <c r="AG155" s="68" t="n">
        <v>0</v>
      </c>
      <c r="AH155" s="68" t="n">
        <v>0</v>
      </c>
      <c r="AI155" s="68" t="n">
        <v>0</v>
      </c>
      <c r="AJ155" s="68" t="n">
        <v>2464849.76</v>
      </c>
      <c r="AK155" s="68" t="n">
        <v>0</v>
      </c>
      <c r="AL155" s="72" t="n">
        <v>0</v>
      </c>
      <c r="AM155" s="68" t="n">
        <v>0</v>
      </c>
      <c r="AN155" s="94" t="n"/>
      <c r="AO155" s="68" t="n"/>
      <c r="AP155" s="79" t="n"/>
      <c r="AQ155" s="55" t="n"/>
    </row>
    <row customHeight="true" ht="15" outlineLevel="0" r="156">
      <c r="A156" s="59" t="n">
        <f aca="false" ca="false" dt2D="false" dtr="false" t="normal">+A155+1</f>
        <v>138</v>
      </c>
      <c r="B156" s="60" t="n">
        <f aca="false" ca="false" dt2D="false" dtr="false" t="normal">+B155+1</f>
        <v>9</v>
      </c>
      <c r="C156" s="70" t="s">
        <v>78</v>
      </c>
      <c r="D156" s="70" t="s">
        <v>217</v>
      </c>
      <c r="E156" s="62" t="n">
        <v>1970</v>
      </c>
      <c r="F156" s="62" t="n">
        <v>2017</v>
      </c>
      <c r="G156" s="62" t="s">
        <v>70</v>
      </c>
      <c r="H156" s="62" t="n">
        <v>5</v>
      </c>
      <c r="I156" s="62" t="n">
        <v>2</v>
      </c>
      <c r="J156" s="68" t="n">
        <v>1774.6</v>
      </c>
      <c r="K156" s="68" t="n">
        <v>1593.3</v>
      </c>
      <c r="L156" s="68" t="n">
        <v>0</v>
      </c>
      <c r="M156" s="71" t="n">
        <v>61</v>
      </c>
      <c r="N156" s="65" t="n">
        <f aca="false" ca="false" dt2D="false" dtr="false" t="normal">AA156</f>
        <v>835095.2</v>
      </c>
      <c r="O156" s="88" t="n"/>
      <c r="P156" s="63" t="n">
        <v>0</v>
      </c>
      <c r="Q156" s="63" t="n"/>
      <c r="R156" s="63" t="n">
        <v>266667.78</v>
      </c>
      <c r="S156" s="63" t="n">
        <f aca="false" ca="false" dt2D="false" dtr="false" t="normal">N156-O156-Q156-R156-T156</f>
        <v>568427.4199999999</v>
      </c>
      <c r="T156" s="63" t="n"/>
      <c r="U156" s="63" t="n">
        <f aca="false" ca="false" dt2D="false" dtr="false" t="normal">$N156/($K156+$L156)</f>
        <v>524.12929140777</v>
      </c>
      <c r="V156" s="63" t="n">
        <f aca="false" ca="false" dt2D="false" dtr="false" t="normal">$N156/($K156+$L156)</f>
        <v>524.12929140777</v>
      </c>
      <c r="W156" s="89" t="n">
        <v>2020</v>
      </c>
      <c r="X156" s="1" t="n">
        <v>2020</v>
      </c>
      <c r="AA156" s="65" t="n">
        <f aca="false" ca="false" dt2D="false" dtr="false" t="normal">SUM(AB156:AP156)</f>
        <v>835095.2</v>
      </c>
      <c r="AB156" s="68" t="n"/>
      <c r="AC156" s="68" t="n"/>
      <c r="AD156" s="68" t="n">
        <v>417822.36</v>
      </c>
      <c r="AE156" s="68" t="n">
        <v>417272.84</v>
      </c>
      <c r="AF156" s="68" t="n"/>
      <c r="AG156" s="68" t="n">
        <v>0</v>
      </c>
      <c r="AH156" s="68" t="n">
        <v>0</v>
      </c>
      <c r="AI156" s="68" t="n">
        <v>0</v>
      </c>
      <c r="AJ156" s="68" t="n">
        <v>0</v>
      </c>
      <c r="AK156" s="68" t="n">
        <v>0</v>
      </c>
      <c r="AL156" s="68" t="n"/>
      <c r="AM156" s="68" t="n">
        <v>0</v>
      </c>
      <c r="AN156" s="68" t="n"/>
      <c r="AO156" s="68" t="n"/>
      <c r="AP156" s="79" t="n"/>
      <c r="AQ156" s="55" t="n"/>
    </row>
    <row customHeight="true" ht="15" outlineLevel="0" r="157">
      <c r="A157" s="59" t="n">
        <f aca="false" ca="false" dt2D="false" dtr="false" t="normal">+A156+1</f>
        <v>139</v>
      </c>
      <c r="B157" s="60" t="n">
        <f aca="false" ca="false" dt2D="false" dtr="false" t="normal">+B156+1</f>
        <v>10</v>
      </c>
      <c r="C157" s="70" t="s">
        <v>78</v>
      </c>
      <c r="D157" s="70" t="s">
        <v>218</v>
      </c>
      <c r="E157" s="62" t="n">
        <v>1974</v>
      </c>
      <c r="F157" s="62" t="n">
        <v>2017</v>
      </c>
      <c r="G157" s="62" t="s">
        <v>60</v>
      </c>
      <c r="H157" s="62" t="n">
        <v>4</v>
      </c>
      <c r="I157" s="62" t="n">
        <v>4</v>
      </c>
      <c r="J157" s="68" t="n">
        <v>3937.2</v>
      </c>
      <c r="K157" s="68" t="n">
        <v>3446.8</v>
      </c>
      <c r="L157" s="68" t="n">
        <v>0</v>
      </c>
      <c r="M157" s="71" t="n">
        <v>127</v>
      </c>
      <c r="N157" s="65" t="n">
        <f aca="false" ca="false" dt2D="false" dtr="false" t="normal">AA157</f>
        <v>3137074.0300000003</v>
      </c>
      <c r="O157" s="88" t="n"/>
      <c r="P157" s="63" t="n">
        <f aca="false" ca="false" dt2D="false" dtr="false" t="normal">N157-Q157-R157-S157-O157-T157</f>
        <v>455572.7000000006</v>
      </c>
      <c r="Q157" s="63" t="n"/>
      <c r="R157" s="63" t="n">
        <v>528066.84</v>
      </c>
      <c r="S157" s="63" t="n">
        <v>2122974.82</v>
      </c>
      <c r="T157" s="68" t="n">
        <v>30459.67</v>
      </c>
      <c r="U157" s="63" t="n">
        <f aca="false" ca="false" dt2D="false" dtr="false" t="normal">$N157/($K157+$L157)</f>
        <v>910.1410090518742</v>
      </c>
      <c r="V157" s="63" t="n">
        <f aca="false" ca="false" dt2D="false" dtr="false" t="normal">$N157/($K157+$L157)</f>
        <v>910.1410090518742</v>
      </c>
      <c r="W157" s="89" t="n">
        <v>2020</v>
      </c>
      <c r="X157" s="1" t="n">
        <v>2020</v>
      </c>
      <c r="AA157" s="65" t="n">
        <f aca="false" ca="false" dt2D="false" dtr="false" t="normal">SUM(AB157:AP157)</f>
        <v>3137074.0300000003</v>
      </c>
      <c r="AB157" s="68" t="n"/>
      <c r="AC157" s="68" t="n"/>
      <c r="AD157" s="68" t="n">
        <v>995757.87</v>
      </c>
      <c r="AE157" s="68" t="n">
        <v>922321.63</v>
      </c>
      <c r="AF157" s="68" t="n">
        <v>0</v>
      </c>
      <c r="AG157" s="68" t="n">
        <v>0</v>
      </c>
      <c r="AH157" s="68" t="n">
        <v>0</v>
      </c>
      <c r="AI157" s="68" t="n">
        <v>0</v>
      </c>
      <c r="AJ157" s="68" t="n">
        <v>0</v>
      </c>
      <c r="AK157" s="68" t="n">
        <v>0</v>
      </c>
      <c r="AL157" s="68" t="n">
        <v>1218994.53</v>
      </c>
      <c r="AM157" s="68" t="n">
        <v>0</v>
      </c>
      <c r="AN157" s="68" t="n"/>
      <c r="AO157" s="68" t="n"/>
      <c r="AP157" s="79" t="n"/>
      <c r="AQ157" s="55" t="n"/>
    </row>
    <row customHeight="true" ht="15" outlineLevel="0" r="158">
      <c r="A158" s="59" t="n">
        <f aca="false" ca="false" dt2D="false" dtr="false" t="normal">+A157+1</f>
        <v>140</v>
      </c>
      <c r="B158" s="60" t="n">
        <f aca="false" ca="false" dt2D="false" dtr="false" t="normal">+B157+1</f>
        <v>11</v>
      </c>
      <c r="C158" s="70" t="s">
        <v>78</v>
      </c>
      <c r="D158" s="70" t="s">
        <v>219</v>
      </c>
      <c r="E158" s="62" t="n">
        <v>1969</v>
      </c>
      <c r="F158" s="62" t="n">
        <v>2013</v>
      </c>
      <c r="G158" s="62" t="s">
        <v>70</v>
      </c>
      <c r="H158" s="62" t="n">
        <v>5</v>
      </c>
      <c r="I158" s="62" t="n">
        <v>1</v>
      </c>
      <c r="J158" s="68" t="n">
        <v>1966.4</v>
      </c>
      <c r="K158" s="68" t="n">
        <v>1544.8</v>
      </c>
      <c r="L158" s="68" t="n">
        <v>0</v>
      </c>
      <c r="M158" s="71" t="n">
        <v>209</v>
      </c>
      <c r="N158" s="65" t="n">
        <f aca="false" ca="false" dt2D="false" dtr="false" t="normal">AA158</f>
        <v>916587.97</v>
      </c>
      <c r="O158" s="88" t="n"/>
      <c r="P158" s="63" t="n">
        <f aca="false" ca="false" dt2D="false" dtr="false" t="normal">N158-Q158-R158-S158-O158-T158</f>
        <v>660707.08</v>
      </c>
      <c r="Q158" s="63" t="n"/>
      <c r="R158" s="63" t="n">
        <v>255880.89</v>
      </c>
      <c r="S158" s="63" t="n"/>
      <c r="T158" s="63" t="n"/>
      <c r="U158" s="63" t="n">
        <f aca="false" ca="false" dt2D="false" dtr="false" t="normal">$N158/($K158+$L158)</f>
        <v>593.3376294665976</v>
      </c>
      <c r="V158" s="63" t="n">
        <f aca="false" ca="false" dt2D="false" dtr="false" t="normal">$N158/($K158+$L158)</f>
        <v>593.3376294665976</v>
      </c>
      <c r="W158" s="89" t="n">
        <v>2020</v>
      </c>
      <c r="X158" s="1" t="n">
        <v>2020</v>
      </c>
      <c r="AA158" s="65" t="n">
        <f aca="false" ca="false" dt2D="false" dtr="false" t="normal">SUM(AB158:AP158)</f>
        <v>916587.97</v>
      </c>
      <c r="AB158" s="68" t="n"/>
      <c r="AC158" s="68" t="n"/>
      <c r="AD158" s="68" t="n"/>
      <c r="AE158" s="68" t="n"/>
      <c r="AF158" s="68" t="n">
        <v>0</v>
      </c>
      <c r="AG158" s="68" t="n">
        <v>0</v>
      </c>
      <c r="AH158" s="68" t="n">
        <v>0</v>
      </c>
      <c r="AI158" s="68" t="n">
        <v>0</v>
      </c>
      <c r="AJ158" s="68" t="n"/>
      <c r="AK158" s="68" t="n">
        <v>0</v>
      </c>
      <c r="AL158" s="68" t="n"/>
      <c r="AM158" s="68" t="n">
        <v>916587.97</v>
      </c>
      <c r="AN158" s="68" t="n"/>
      <c r="AO158" s="68" t="n"/>
      <c r="AP158" s="79" t="n"/>
      <c r="AQ158" s="55" t="n"/>
    </row>
    <row customHeight="true" ht="15" outlineLevel="0" r="159">
      <c r="A159" s="59" t="n">
        <f aca="false" ca="false" dt2D="false" dtr="false" t="normal">+A158+1</f>
        <v>141</v>
      </c>
      <c r="B159" s="60" t="n">
        <f aca="false" ca="false" dt2D="false" dtr="false" t="normal">+B158+1</f>
        <v>12</v>
      </c>
      <c r="C159" s="70" t="s">
        <v>78</v>
      </c>
      <c r="D159" s="70" t="s">
        <v>220</v>
      </c>
      <c r="E159" s="62" t="n">
        <v>1990</v>
      </c>
      <c r="F159" s="62" t="n">
        <v>1990</v>
      </c>
      <c r="G159" s="62" t="s">
        <v>70</v>
      </c>
      <c r="H159" s="62" t="n">
        <v>4</v>
      </c>
      <c r="I159" s="62" t="n">
        <v>2</v>
      </c>
      <c r="J159" s="68" t="n">
        <v>2192.6</v>
      </c>
      <c r="K159" s="68" t="n">
        <v>1968.4</v>
      </c>
      <c r="L159" s="68" t="n">
        <v>0</v>
      </c>
      <c r="M159" s="71" t="n">
        <v>86</v>
      </c>
      <c r="N159" s="65" t="n">
        <f aca="false" ca="false" dt2D="false" dtr="false" t="normal">AA159</f>
        <v>322833.81</v>
      </c>
      <c r="O159" s="88" t="n"/>
      <c r="P159" s="63" t="n"/>
      <c r="Q159" s="63" t="n"/>
      <c r="R159" s="63" t="n">
        <v>262440.01</v>
      </c>
      <c r="S159" s="63" t="n">
        <f aca="false" ca="false" dt2D="false" dtr="false" t="normal">N159-O159-Q159-R159-T159</f>
        <v>60393.79999999999</v>
      </c>
      <c r="T159" s="63" t="n"/>
      <c r="U159" s="63" t="n">
        <f aca="false" ca="false" dt2D="false" dtr="false" t="normal">$N159/($K159+$L159)</f>
        <v>164.00823511481406</v>
      </c>
      <c r="V159" s="63" t="n">
        <f aca="false" ca="false" dt2D="false" dtr="false" t="normal">$N159/($K159+$L159)</f>
        <v>164.00823511481406</v>
      </c>
      <c r="W159" s="89" t="n">
        <v>2020</v>
      </c>
      <c r="X159" s="1" t="n">
        <v>2020</v>
      </c>
      <c r="AA159" s="65" t="n">
        <f aca="false" ca="false" dt2D="false" dtr="false" t="normal">SUM(AB159:AP159)</f>
        <v>322833.81</v>
      </c>
      <c r="AB159" s="68" t="n">
        <v>0</v>
      </c>
      <c r="AC159" s="68" t="n">
        <v>0</v>
      </c>
      <c r="AD159" s="68" t="n">
        <v>318148.81</v>
      </c>
      <c r="AE159" s="68" t="n">
        <v>0</v>
      </c>
      <c r="AF159" s="68" t="n">
        <v>0</v>
      </c>
      <c r="AG159" s="68" t="n">
        <v>0</v>
      </c>
      <c r="AH159" s="68" t="n">
        <v>0</v>
      </c>
      <c r="AI159" s="68" t="n">
        <v>0</v>
      </c>
      <c r="AJ159" s="68" t="n">
        <v>0</v>
      </c>
      <c r="AK159" s="68" t="n">
        <v>0</v>
      </c>
      <c r="AL159" s="72" t="n">
        <v>0</v>
      </c>
      <c r="AM159" s="68" t="n">
        <v>0</v>
      </c>
      <c r="AN159" s="68" t="n"/>
      <c r="AO159" s="68" t="n"/>
      <c r="AP159" s="79" t="n">
        <v>4685</v>
      </c>
      <c r="AQ159" s="55" t="n"/>
    </row>
    <row customHeight="true" ht="15" outlineLevel="0" r="160">
      <c r="A160" s="59" t="n">
        <f aca="false" ca="false" dt2D="false" dtr="false" t="normal">+A159+1</f>
        <v>142</v>
      </c>
      <c r="B160" s="60" t="n">
        <f aca="false" ca="false" dt2D="false" dtr="false" t="normal">+B159+1</f>
        <v>13</v>
      </c>
      <c r="C160" s="70" t="s">
        <v>78</v>
      </c>
      <c r="D160" s="70" t="s">
        <v>221</v>
      </c>
      <c r="E160" s="62" t="n">
        <v>1994</v>
      </c>
      <c r="F160" s="62" t="n">
        <v>2013</v>
      </c>
      <c r="G160" s="62" t="s">
        <v>60</v>
      </c>
      <c r="H160" s="62" t="n">
        <v>9</v>
      </c>
      <c r="I160" s="62" t="n">
        <v>3</v>
      </c>
      <c r="J160" s="68" t="n">
        <v>8919.33</v>
      </c>
      <c r="K160" s="68" t="n">
        <v>6660.1</v>
      </c>
      <c r="L160" s="68" t="n">
        <v>0</v>
      </c>
      <c r="M160" s="71" t="n">
        <v>285</v>
      </c>
      <c r="N160" s="65" t="n">
        <f aca="false" ca="false" dt2D="false" dtr="false" t="normal">AA160</f>
        <v>14667617.480000002</v>
      </c>
      <c r="O160" s="88" t="n"/>
      <c r="P160" s="63" t="n">
        <f aca="false" ca="false" dt2D="false" dtr="false" t="normal">N160-Q160-R160-S160-O160-T160</f>
        <v>9643050.420000002</v>
      </c>
      <c r="Q160" s="63" t="n"/>
      <c r="R160" s="63" t="n">
        <v>1910372.27</v>
      </c>
      <c r="S160" s="63" t="n">
        <v>3114194.79</v>
      </c>
      <c r="T160" s="68" t="n">
        <v>0</v>
      </c>
      <c r="U160" s="63" t="n">
        <f aca="false" ca="false" dt2D="false" dtr="false" t="normal">$N160/($K160+$L160)</f>
        <v>2202.311899220733</v>
      </c>
      <c r="V160" s="63" t="n">
        <f aca="false" ca="false" dt2D="false" dtr="false" t="normal">$N160/($K160+$L160)</f>
        <v>2202.311899220733</v>
      </c>
      <c r="W160" s="89" t="n">
        <v>2020</v>
      </c>
      <c r="X160" s="1" t="n">
        <v>2020</v>
      </c>
      <c r="AA160" s="65" t="n">
        <f aca="false" ca="false" dt2D="false" dtr="false" t="normal">SUM(AB160:AP160)</f>
        <v>14667617.480000002</v>
      </c>
      <c r="AB160" s="68" t="n">
        <v>4064322.33</v>
      </c>
      <c r="AC160" s="68" t="n">
        <v>2179244.79</v>
      </c>
      <c r="AD160" s="68" t="n">
        <v>887355.44</v>
      </c>
      <c r="AE160" s="68" t="n">
        <v>1608624.41</v>
      </c>
      <c r="AF160" s="68" t="n"/>
      <c r="AG160" s="68" t="n">
        <v>0</v>
      </c>
      <c r="AH160" s="68" t="n">
        <v>0</v>
      </c>
      <c r="AI160" s="68" t="n">
        <v>0</v>
      </c>
      <c r="AJ160" s="68" t="n">
        <v>1830278.29</v>
      </c>
      <c r="AK160" s="68" t="n">
        <v>0</v>
      </c>
      <c r="AL160" s="68" t="n">
        <v>4097792.22</v>
      </c>
      <c r="AM160" s="68" t="n">
        <v>0</v>
      </c>
      <c r="AN160" s="68" t="n"/>
      <c r="AO160" s="68" t="n"/>
      <c r="AP160" s="79" t="n"/>
      <c r="AQ160" s="55" t="n"/>
    </row>
    <row customHeight="true" ht="15" outlineLevel="0" r="161">
      <c r="A161" s="59" t="n">
        <f aca="false" ca="false" dt2D="false" dtr="false" t="normal">+A160+1</f>
        <v>143</v>
      </c>
      <c r="B161" s="60" t="n">
        <f aca="false" ca="false" dt2D="false" dtr="false" t="normal">+B160+1</f>
        <v>14</v>
      </c>
      <c r="C161" s="70" t="s">
        <v>78</v>
      </c>
      <c r="D161" s="70" t="s">
        <v>222</v>
      </c>
      <c r="E161" s="62" t="n">
        <v>1974</v>
      </c>
      <c r="F161" s="62" t="n">
        <v>2017</v>
      </c>
      <c r="G161" s="62" t="s">
        <v>70</v>
      </c>
      <c r="H161" s="62" t="n">
        <v>4</v>
      </c>
      <c r="I161" s="62" t="n">
        <v>4</v>
      </c>
      <c r="J161" s="68" t="n">
        <v>3691.59</v>
      </c>
      <c r="K161" s="68" t="n">
        <v>3389.2</v>
      </c>
      <c r="L161" s="68" t="n">
        <v>0</v>
      </c>
      <c r="M161" s="71" t="n">
        <v>138</v>
      </c>
      <c r="N161" s="65" t="n">
        <f aca="false" ca="false" dt2D="false" dtr="false" t="normal">AA161</f>
        <v>1031109.8300000001</v>
      </c>
      <c r="O161" s="88" t="n"/>
      <c r="P161" s="63" t="n"/>
      <c r="Q161" s="63" t="n"/>
      <c r="R161" s="63" t="n">
        <v>339954.38</v>
      </c>
      <c r="S161" s="63" t="n">
        <f aca="false" ca="false" dt2D="false" dtr="false" t="normal">N161-O161-Q161-R161-T161</f>
        <v>691155.4500000001</v>
      </c>
      <c r="T161" s="63" t="n"/>
      <c r="U161" s="63" t="n">
        <f aca="false" ca="false" dt2D="false" dtr="false" t="normal">$N161/($K161+$L161)</f>
        <v>304.23398737165115</v>
      </c>
      <c r="V161" s="63" t="n">
        <f aca="false" ca="false" dt2D="false" dtr="false" t="normal">$N161/($K161+$L161)</f>
        <v>304.23398737165115</v>
      </c>
      <c r="W161" s="89" t="n">
        <v>2020</v>
      </c>
      <c r="X161" s="1" t="n">
        <v>2020</v>
      </c>
      <c r="AA161" s="65" t="n">
        <f aca="false" ca="false" dt2D="false" dtr="false" t="normal">SUM(AB161:AP161)</f>
        <v>1031109.8300000001</v>
      </c>
      <c r="AB161" s="68" t="n"/>
      <c r="AC161" s="68" t="n"/>
      <c r="AD161" s="68" t="n">
        <v>611952.44</v>
      </c>
      <c r="AE161" s="68" t="n">
        <v>408314.83</v>
      </c>
      <c r="AF161" s="68" t="n"/>
      <c r="AG161" s="68" t="n">
        <v>0</v>
      </c>
      <c r="AH161" s="68" t="n">
        <v>0</v>
      </c>
      <c r="AI161" s="68" t="n">
        <v>0</v>
      </c>
      <c r="AJ161" s="68" t="n">
        <v>0</v>
      </c>
      <c r="AK161" s="68" t="n">
        <v>0</v>
      </c>
      <c r="AL161" s="72" t="n">
        <v>0</v>
      </c>
      <c r="AM161" s="68" t="n">
        <v>0</v>
      </c>
      <c r="AN161" s="68" t="n"/>
      <c r="AO161" s="68" t="n"/>
      <c r="AP161" s="79" t="n">
        <v>10842.56</v>
      </c>
      <c r="AQ161" s="55" t="n"/>
    </row>
    <row customHeight="true" ht="15" outlineLevel="0" r="162">
      <c r="A162" s="59" t="n">
        <f aca="false" ca="false" dt2D="false" dtr="false" t="normal">+A161+1</f>
        <v>144</v>
      </c>
      <c r="B162" s="60" t="n">
        <f aca="false" ca="false" dt2D="false" dtr="false" t="normal">+B161+1</f>
        <v>15</v>
      </c>
      <c r="C162" s="70" t="s">
        <v>78</v>
      </c>
      <c r="D162" s="70" t="s">
        <v>223</v>
      </c>
      <c r="E162" s="62" t="n">
        <v>1973</v>
      </c>
      <c r="F162" s="62" t="n">
        <v>2017</v>
      </c>
      <c r="G162" s="62" t="s">
        <v>70</v>
      </c>
      <c r="H162" s="62" t="n">
        <v>4</v>
      </c>
      <c r="I162" s="62" t="n">
        <v>4</v>
      </c>
      <c r="J162" s="68" t="n">
        <v>2965.1</v>
      </c>
      <c r="K162" s="68" t="n">
        <v>2722.2</v>
      </c>
      <c r="L162" s="68" t="n">
        <v>0</v>
      </c>
      <c r="M162" s="71" t="n">
        <v>112</v>
      </c>
      <c r="N162" s="65" t="n">
        <f aca="false" ca="false" dt2D="false" dtr="false" t="normal">AA162</f>
        <v>495435.9756</v>
      </c>
      <c r="O162" s="88" t="n"/>
      <c r="P162" s="63" t="n"/>
      <c r="Q162" s="63" t="n"/>
      <c r="R162" s="63" t="n">
        <v>256871.574</v>
      </c>
      <c r="S162" s="63" t="n">
        <f aca="false" ca="false" dt2D="false" dtr="false" t="normal">N162-O162-Q162-R162-T162</f>
        <v>238564.4016</v>
      </c>
      <c r="T162" s="63" t="n"/>
      <c r="U162" s="63" t="n">
        <f aca="false" ca="false" dt2D="false" dtr="false" t="normal">$N162/($K162+$L162)</f>
        <v>181.9983746969363</v>
      </c>
      <c r="V162" s="63" t="n">
        <f aca="false" ca="false" dt2D="false" dtr="false" t="normal">$N162/($K162+$L162)</f>
        <v>181.9983746969363</v>
      </c>
      <c r="W162" s="89" t="n">
        <v>2020</v>
      </c>
      <c r="X162" s="1" t="n">
        <v>2020</v>
      </c>
      <c r="AA162" s="65" t="n">
        <f aca="false" ca="false" dt2D="false" dtr="false" t="normal">SUM(AB162:AP162)</f>
        <v>495435.9756</v>
      </c>
      <c r="AB162" s="68" t="n"/>
      <c r="AC162" s="68" t="n"/>
      <c r="AD162" s="68" t="n">
        <v>495435.9756</v>
      </c>
      <c r="AE162" s="68" t="n"/>
      <c r="AF162" s="68" t="n"/>
      <c r="AG162" s="68" t="n">
        <v>0</v>
      </c>
      <c r="AH162" s="68" t="n">
        <v>0</v>
      </c>
      <c r="AI162" s="68" t="n">
        <v>0</v>
      </c>
      <c r="AJ162" s="68" t="n">
        <v>0</v>
      </c>
      <c r="AK162" s="68" t="n">
        <v>0</v>
      </c>
      <c r="AL162" s="72" t="n">
        <v>0</v>
      </c>
      <c r="AM162" s="68" t="n">
        <v>0</v>
      </c>
      <c r="AN162" s="68" t="n"/>
      <c r="AO162" s="68" t="n"/>
      <c r="AP162" s="79" t="n"/>
      <c r="AQ162" s="55" t="n"/>
    </row>
    <row customHeight="true" ht="15" outlineLevel="0" r="163">
      <c r="A163" s="59" t="n">
        <f aca="false" ca="false" dt2D="false" dtr="false" t="normal">+A162+1</f>
        <v>145</v>
      </c>
      <c r="B163" s="60" t="n">
        <f aca="false" ca="false" dt2D="false" dtr="false" t="normal">+B162+1</f>
        <v>16</v>
      </c>
      <c r="C163" s="70" t="s">
        <v>78</v>
      </c>
      <c r="D163" s="70" t="s">
        <v>224</v>
      </c>
      <c r="E163" s="62" t="n">
        <v>1973</v>
      </c>
      <c r="F163" s="62" t="n">
        <v>2013</v>
      </c>
      <c r="G163" s="62" t="s">
        <v>70</v>
      </c>
      <c r="H163" s="62" t="n">
        <v>5</v>
      </c>
      <c r="I163" s="62" t="n">
        <v>8</v>
      </c>
      <c r="J163" s="68" t="n">
        <v>6624.9</v>
      </c>
      <c r="K163" s="68" t="n">
        <v>6068.1</v>
      </c>
      <c r="L163" s="68" t="n">
        <v>0</v>
      </c>
      <c r="M163" s="71" t="n">
        <v>272</v>
      </c>
      <c r="N163" s="65" t="n">
        <f aca="false" ca="false" dt2D="false" dtr="false" t="normal">AA163</f>
        <v>6860350.15</v>
      </c>
      <c r="O163" s="88" t="n"/>
      <c r="P163" s="63" t="n">
        <f aca="false" ca="false" dt2D="false" dtr="false" t="normal">N163-Q163-R163-S163-O163-T163</f>
        <v>5575995.15</v>
      </c>
      <c r="Q163" s="63" t="n"/>
      <c r="R163" s="63" t="n">
        <v>217412.18</v>
      </c>
      <c r="S163" s="63" t="n">
        <v>1066942.82</v>
      </c>
      <c r="T163" s="63" t="n"/>
      <c r="U163" s="63" t="n">
        <f aca="false" ca="false" dt2D="false" dtr="false" t="normal">$N163/($K163+$L163)</f>
        <v>1130.5598375109178</v>
      </c>
      <c r="V163" s="63" t="n">
        <f aca="false" ca="false" dt2D="false" dtr="false" t="normal">$N163/($K163+$L163)</f>
        <v>1130.5598375109178</v>
      </c>
      <c r="W163" s="89" t="n">
        <v>2020</v>
      </c>
      <c r="X163" s="1" t="n">
        <v>2020</v>
      </c>
      <c r="AA163" s="65" t="n">
        <f aca="false" ca="false" dt2D="false" dtr="false" t="normal">SUM(AB163:AP163)</f>
        <v>6860350.15</v>
      </c>
      <c r="AB163" s="68" t="n"/>
      <c r="AC163" s="68" t="n"/>
      <c r="AD163" s="68" t="n"/>
      <c r="AE163" s="68" t="n"/>
      <c r="AF163" s="68" t="n"/>
      <c r="AG163" s="68" t="n">
        <v>0</v>
      </c>
      <c r="AH163" s="68" t="n">
        <v>0</v>
      </c>
      <c r="AI163" s="68" t="n">
        <v>0</v>
      </c>
      <c r="AJ163" s="68" t="n">
        <v>6860350.15</v>
      </c>
      <c r="AK163" s="68" t="n">
        <v>0</v>
      </c>
      <c r="AL163" s="68" t="n"/>
      <c r="AM163" s="68" t="n"/>
      <c r="AN163" s="68" t="n"/>
      <c r="AO163" s="68" t="n"/>
      <c r="AP163" s="79" t="n"/>
      <c r="AQ163" s="55" t="n"/>
    </row>
    <row customHeight="true" ht="15" outlineLevel="0" r="164">
      <c r="A164" s="59" t="n">
        <f aca="false" ca="false" dt2D="false" dtr="false" t="normal">+A163+1</f>
        <v>146</v>
      </c>
      <c r="B164" s="60" t="n">
        <f aca="false" ca="false" dt2D="false" dtr="false" t="normal">+B163+1</f>
        <v>17</v>
      </c>
      <c r="C164" s="70" t="s">
        <v>90</v>
      </c>
      <c r="D164" s="70" t="s">
        <v>95</v>
      </c>
      <c r="E164" s="62" t="n">
        <v>1992</v>
      </c>
      <c r="F164" s="62" t="n">
        <v>1992</v>
      </c>
      <c r="G164" s="62" t="s">
        <v>92</v>
      </c>
      <c r="H164" s="62" t="n">
        <v>2</v>
      </c>
      <c r="I164" s="62" t="n">
        <v>2</v>
      </c>
      <c r="J164" s="68" t="n">
        <v>913.2</v>
      </c>
      <c r="K164" s="68" t="n">
        <v>832.4</v>
      </c>
      <c r="L164" s="68" t="n">
        <v>0</v>
      </c>
      <c r="M164" s="71" t="n">
        <v>31</v>
      </c>
      <c r="N164" s="65" t="n">
        <f aca="false" ca="false" dt2D="false" dtr="false" t="normal">AA164</f>
        <v>861554.16</v>
      </c>
      <c r="O164" s="68" t="n"/>
      <c r="P164" s="63" t="n">
        <f aca="false" ca="false" dt2D="false" dtr="false" t="normal">N164-Q164-R164-S164-O164-T164</f>
        <v>833621.5</v>
      </c>
      <c r="Q164" s="63" t="n">
        <v>0</v>
      </c>
      <c r="R164" s="63" t="n"/>
      <c r="S164" s="63" t="n">
        <v>27932.66</v>
      </c>
      <c r="T164" s="68" t="n">
        <v>0</v>
      </c>
      <c r="U164" s="63" t="n">
        <f aca="false" ca="false" dt2D="false" dtr="false" t="normal">$N164/($K164+$L164)</f>
        <v>1035.0242191254206</v>
      </c>
      <c r="V164" s="63" t="n">
        <f aca="false" ca="false" dt2D="false" dtr="false" t="normal">$N164/($K164+$L164)</f>
        <v>1035.0242191254206</v>
      </c>
      <c r="W164" s="89" t="n">
        <v>2020</v>
      </c>
      <c r="X164" s="1" t="n">
        <v>2020</v>
      </c>
      <c r="AA164" s="65" t="n">
        <f aca="false" ca="false" dt2D="false" dtr="false" t="normal">SUM(AB164:AP164)</f>
        <v>861554.16</v>
      </c>
      <c r="AB164" s="68" t="n">
        <v>0</v>
      </c>
      <c r="AC164" s="68" t="n">
        <v>0</v>
      </c>
      <c r="AD164" s="68" t="n">
        <v>0</v>
      </c>
      <c r="AE164" s="68" t="n">
        <v>0</v>
      </c>
      <c r="AF164" s="68" t="n">
        <v>0</v>
      </c>
      <c r="AG164" s="68" t="n">
        <v>0</v>
      </c>
      <c r="AH164" s="68" t="n">
        <v>0</v>
      </c>
      <c r="AI164" s="68" t="n">
        <v>0</v>
      </c>
      <c r="AJ164" s="68" t="n">
        <v>0</v>
      </c>
      <c r="AK164" s="68" t="n">
        <v>0</v>
      </c>
      <c r="AL164" s="72" t="n">
        <v>0</v>
      </c>
      <c r="AM164" s="68" t="n">
        <v>833621.5</v>
      </c>
      <c r="AN164" s="68" t="n"/>
      <c r="AO164" s="68" t="n"/>
      <c r="AP164" s="79" t="n">
        <v>27932.66</v>
      </c>
      <c r="AQ164" s="55" t="n"/>
    </row>
    <row customHeight="true" ht="15" outlineLevel="0" r="165">
      <c r="A165" s="59" t="n">
        <f aca="false" ca="false" dt2D="false" dtr="false" t="normal">+A164+1</f>
        <v>147</v>
      </c>
      <c r="B165" s="60" t="n">
        <f aca="false" ca="false" dt2D="false" dtr="false" t="normal">+B164+1</f>
        <v>18</v>
      </c>
      <c r="C165" s="70" t="s">
        <v>225</v>
      </c>
      <c r="D165" s="70" t="s">
        <v>226</v>
      </c>
      <c r="E165" s="62" t="n">
        <v>1963</v>
      </c>
      <c r="F165" s="62" t="n">
        <v>1963</v>
      </c>
      <c r="G165" s="62" t="s">
        <v>70</v>
      </c>
      <c r="H165" s="62" t="n">
        <v>2</v>
      </c>
      <c r="I165" s="62" t="n">
        <v>2</v>
      </c>
      <c r="J165" s="68" t="n">
        <v>694.82</v>
      </c>
      <c r="K165" s="68" t="n">
        <v>645.54</v>
      </c>
      <c r="L165" s="68" t="n">
        <v>0</v>
      </c>
      <c r="M165" s="71" t="n">
        <v>28</v>
      </c>
      <c r="N165" s="65" t="n">
        <f aca="false" ca="false" dt2D="false" dtr="false" t="normal">AA165</f>
        <v>184578.46</v>
      </c>
      <c r="O165" s="88" t="n"/>
      <c r="P165" s="63" t="n"/>
      <c r="Q165" s="63" t="n"/>
      <c r="R165" s="63" t="n">
        <f aca="false" ca="false" dt2D="false" dtr="false" t="normal">N165</f>
        <v>184578.46</v>
      </c>
      <c r="S165" s="63" t="n">
        <v>0</v>
      </c>
      <c r="T165" s="63" t="n"/>
      <c r="U165" s="63" t="n">
        <f aca="false" ca="false" dt2D="false" dtr="false" t="normal">$N165/($K165+$L165)</f>
        <v>285.92877281036033</v>
      </c>
      <c r="V165" s="63" t="n">
        <f aca="false" ca="false" dt2D="false" dtr="false" t="normal">$N165/($K165+$L165)</f>
        <v>285.92877281036033</v>
      </c>
      <c r="W165" s="89" t="n">
        <v>2020</v>
      </c>
      <c r="X165" s="1" t="n">
        <v>2020</v>
      </c>
      <c r="AA165" s="65" t="n">
        <f aca="false" ca="false" dt2D="false" dtr="false" t="normal">SUM(AB165:AP165)</f>
        <v>184578.46</v>
      </c>
      <c r="AB165" s="68" t="n">
        <v>0</v>
      </c>
      <c r="AC165" s="68" t="n">
        <v>0</v>
      </c>
      <c r="AD165" s="68" t="n">
        <v>184578.46</v>
      </c>
      <c r="AE165" s="68" t="n">
        <v>0</v>
      </c>
      <c r="AF165" s="68" t="n">
        <v>0</v>
      </c>
      <c r="AG165" s="68" t="n">
        <v>0</v>
      </c>
      <c r="AH165" s="68" t="n">
        <v>0</v>
      </c>
      <c r="AI165" s="68" t="n">
        <v>0</v>
      </c>
      <c r="AJ165" s="68" t="n">
        <v>0</v>
      </c>
      <c r="AK165" s="68" t="n">
        <v>0</v>
      </c>
      <c r="AL165" s="72" t="n">
        <v>0</v>
      </c>
      <c r="AM165" s="68" t="n">
        <v>0</v>
      </c>
      <c r="AN165" s="68" t="n"/>
      <c r="AO165" s="68" t="n"/>
      <c r="AP165" s="79" t="n"/>
      <c r="AQ165" s="55" t="n"/>
    </row>
    <row customHeight="true" ht="15" outlineLevel="0" r="166">
      <c r="A166" s="59" t="n">
        <f aca="false" ca="false" dt2D="false" dtr="false" t="normal">+A165+1</f>
        <v>148</v>
      </c>
      <c r="B166" s="60" t="n">
        <f aca="false" ca="false" dt2D="false" dtr="false" t="normal">+B165+1</f>
        <v>19</v>
      </c>
      <c r="C166" s="70" t="s">
        <v>227</v>
      </c>
      <c r="D166" s="70" t="s">
        <v>228</v>
      </c>
      <c r="E166" s="62" t="n">
        <v>1961</v>
      </c>
      <c r="F166" s="62" t="n">
        <v>2009</v>
      </c>
      <c r="G166" s="62" t="s">
        <v>70</v>
      </c>
      <c r="H166" s="62" t="n">
        <v>2</v>
      </c>
      <c r="I166" s="62" t="n">
        <v>2</v>
      </c>
      <c r="J166" s="68" t="n">
        <v>1068.62</v>
      </c>
      <c r="K166" s="68" t="n">
        <v>383.54</v>
      </c>
      <c r="L166" s="68" t="n">
        <v>254.2</v>
      </c>
      <c r="M166" s="71" t="n">
        <v>27</v>
      </c>
      <c r="N166" s="65" t="n">
        <f aca="false" ca="false" dt2D="false" dtr="false" t="normal">AA166</f>
        <v>1175296.3399999999</v>
      </c>
      <c r="O166" s="88" t="n"/>
      <c r="P166" s="63" t="n"/>
      <c r="Q166" s="63" t="n"/>
      <c r="R166" s="63" t="n">
        <v>288452.3</v>
      </c>
      <c r="S166" s="63" t="n">
        <f aca="false" ca="false" dt2D="false" dtr="false" t="normal">N166-O166-Q166-R166-T166</f>
        <v>886844.0399999998</v>
      </c>
      <c r="T166" s="63" t="n"/>
      <c r="U166" s="63" t="n">
        <f aca="false" ca="false" dt2D="false" dtr="false" t="normal">$N166/($K166+$L166)</f>
        <v>1842.9083011885718</v>
      </c>
      <c r="V166" s="63" t="n">
        <f aca="false" ca="false" dt2D="false" dtr="false" t="normal">$N166/($K166+$L166)</f>
        <v>1842.9083011885718</v>
      </c>
      <c r="W166" s="89" t="n">
        <v>2020</v>
      </c>
      <c r="X166" s="1" t="n">
        <v>2020</v>
      </c>
      <c r="AA166" s="65" t="n">
        <f aca="false" ca="false" dt2D="false" dtr="false" t="normal">SUM(AB166:AP166)</f>
        <v>1175296.3399999999</v>
      </c>
      <c r="AB166" s="68" t="n">
        <v>606586.71</v>
      </c>
      <c r="AC166" s="68" t="n">
        <v>380836.38</v>
      </c>
      <c r="AD166" s="68" t="n">
        <v>0</v>
      </c>
      <c r="AE166" s="68" t="n">
        <v>187873.25</v>
      </c>
      <c r="AF166" s="68" t="n">
        <v>0</v>
      </c>
      <c r="AG166" s="68" t="n">
        <v>0</v>
      </c>
      <c r="AH166" s="68" t="n">
        <v>0</v>
      </c>
      <c r="AI166" s="68" t="n">
        <v>0</v>
      </c>
      <c r="AJ166" s="68" t="n">
        <v>0</v>
      </c>
      <c r="AK166" s="68" t="n">
        <v>0</v>
      </c>
      <c r="AL166" s="72" t="n">
        <v>0</v>
      </c>
      <c r="AM166" s="68" t="n">
        <v>0</v>
      </c>
      <c r="AN166" s="68" t="n"/>
      <c r="AO166" s="68" t="n"/>
      <c r="AP166" s="79" t="n"/>
      <c r="AQ166" s="55" t="n"/>
    </row>
    <row customHeight="true" ht="15" outlineLevel="0" r="167">
      <c r="A167" s="59" t="n">
        <f aca="false" ca="false" dt2D="false" dtr="false" t="normal">+A166+1</f>
        <v>149</v>
      </c>
      <c r="B167" s="60" t="n">
        <f aca="false" ca="false" dt2D="false" dtr="false" t="normal">+B166+1</f>
        <v>20</v>
      </c>
      <c r="C167" s="70" t="s">
        <v>227</v>
      </c>
      <c r="D167" s="70" t="s">
        <v>229</v>
      </c>
      <c r="E167" s="62" t="n">
        <v>1964</v>
      </c>
      <c r="F167" s="62" t="n">
        <v>2009</v>
      </c>
      <c r="G167" s="62" t="s">
        <v>70</v>
      </c>
      <c r="H167" s="62" t="n">
        <v>2</v>
      </c>
      <c r="I167" s="62" t="n">
        <v>2</v>
      </c>
      <c r="J167" s="68" t="n">
        <v>645.32</v>
      </c>
      <c r="K167" s="68" t="n">
        <v>377.82</v>
      </c>
      <c r="L167" s="68" t="n">
        <v>218.22</v>
      </c>
      <c r="M167" s="71" t="n">
        <v>18</v>
      </c>
      <c r="N167" s="65" t="n">
        <f aca="false" ca="false" dt2D="false" dtr="false" t="normal">AA167</f>
        <v>1034000.82</v>
      </c>
      <c r="O167" s="88" t="n"/>
      <c r="P167" s="63" t="n"/>
      <c r="Q167" s="63" t="n"/>
      <c r="R167" s="63" t="n">
        <v>277276.76</v>
      </c>
      <c r="S167" s="63" t="n">
        <f aca="false" ca="false" dt2D="false" dtr="false" t="normal">N167-O167-Q167-R167-T167</f>
        <v>756724.0599999999</v>
      </c>
      <c r="T167" s="63" t="n"/>
      <c r="U167" s="63" t="n">
        <f aca="false" ca="false" dt2D="false" dtr="false" t="normal">$N167/($K167+$L167)</f>
        <v>1734.7842762230723</v>
      </c>
      <c r="V167" s="63" t="n">
        <f aca="false" ca="false" dt2D="false" dtr="false" t="normal">$N167/($K167+$L167)</f>
        <v>1734.7842762230723</v>
      </c>
      <c r="W167" s="89" t="n">
        <v>2020</v>
      </c>
      <c r="X167" s="1" t="n">
        <v>2020</v>
      </c>
      <c r="AA167" s="65" t="n">
        <f aca="false" ca="false" dt2D="false" dtr="false" t="normal">SUM(AB167:AP167)</f>
        <v>1034000.82</v>
      </c>
      <c r="AB167" s="68" t="n">
        <v>574893.2</v>
      </c>
      <c r="AC167" s="68" t="n">
        <v>286245.04</v>
      </c>
      <c r="AD167" s="68" t="n">
        <v>0</v>
      </c>
      <c r="AE167" s="68" t="n">
        <v>172862.58</v>
      </c>
      <c r="AF167" s="68" t="n">
        <v>0</v>
      </c>
      <c r="AG167" s="68" t="n">
        <v>0</v>
      </c>
      <c r="AH167" s="68" t="n">
        <v>0</v>
      </c>
      <c r="AI167" s="68" t="n">
        <v>0</v>
      </c>
      <c r="AJ167" s="68" t="n">
        <v>0</v>
      </c>
      <c r="AK167" s="68" t="n">
        <v>0</v>
      </c>
      <c r="AL167" s="72" t="n">
        <v>0</v>
      </c>
      <c r="AM167" s="68" t="n">
        <v>0</v>
      </c>
      <c r="AN167" s="68" t="n"/>
      <c r="AO167" s="68" t="n"/>
      <c r="AP167" s="79" t="n"/>
      <c r="AQ167" s="55" t="n"/>
    </row>
    <row customHeight="true" ht="15" outlineLevel="0" r="168">
      <c r="A168" s="59" t="n">
        <f aca="false" ca="false" dt2D="false" dtr="false" t="normal">+A167+1</f>
        <v>150</v>
      </c>
      <c r="B168" s="60" t="n">
        <f aca="false" ca="false" dt2D="false" dtr="false" t="normal">+B167+1</f>
        <v>21</v>
      </c>
      <c r="C168" s="70" t="s">
        <v>227</v>
      </c>
      <c r="D168" s="70" t="s">
        <v>230</v>
      </c>
      <c r="E168" s="62" t="n">
        <v>1962</v>
      </c>
      <c r="F168" s="62" t="n">
        <v>2003</v>
      </c>
      <c r="G168" s="62" t="s">
        <v>70</v>
      </c>
      <c r="H168" s="62" t="n">
        <v>2</v>
      </c>
      <c r="I168" s="62" t="n">
        <v>2</v>
      </c>
      <c r="J168" s="68" t="n">
        <v>1001.33</v>
      </c>
      <c r="K168" s="68" t="n">
        <v>636.99</v>
      </c>
      <c r="L168" s="68" t="n">
        <v>0</v>
      </c>
      <c r="M168" s="71" t="n">
        <v>24</v>
      </c>
      <c r="N168" s="65" t="n">
        <f aca="false" ca="false" dt2D="false" dtr="false" t="normal">AA168</f>
        <v>1279451.48</v>
      </c>
      <c r="O168" s="88" t="n"/>
      <c r="P168" s="63" t="n"/>
      <c r="Q168" s="63" t="n"/>
      <c r="R168" s="63" t="n">
        <v>223022.71</v>
      </c>
      <c r="S168" s="63" t="n">
        <f aca="false" ca="false" dt2D="false" dtr="false" t="normal">N168-O168-Q168-R168-T168</f>
        <v>1056428.77</v>
      </c>
      <c r="T168" s="63" t="n"/>
      <c r="U168" s="63" t="n">
        <f aca="false" ca="false" dt2D="false" dtr="false" t="normal">$N168/($K168+$L168)</f>
        <v>2008.5895853938052</v>
      </c>
      <c r="V168" s="63" t="n">
        <f aca="false" ca="false" dt2D="false" dtr="false" t="normal">$N168/($K168+$L168)</f>
        <v>2008.5895853938052</v>
      </c>
      <c r="W168" s="89" t="n">
        <v>2020</v>
      </c>
      <c r="X168" s="1" t="n">
        <v>2020</v>
      </c>
      <c r="AA168" s="65" t="n">
        <f aca="false" ca="false" dt2D="false" dtr="false" t="normal">SUM(AB168:AP168)</f>
        <v>1279451.48</v>
      </c>
      <c r="AB168" s="68" t="n">
        <v>709884.29</v>
      </c>
      <c r="AC168" s="68" t="n">
        <v>381693.94</v>
      </c>
      <c r="AD168" s="68" t="n">
        <v>0</v>
      </c>
      <c r="AE168" s="68" t="n">
        <v>187873.25</v>
      </c>
      <c r="AF168" s="68" t="n">
        <v>0</v>
      </c>
      <c r="AG168" s="68" t="n">
        <v>0</v>
      </c>
      <c r="AH168" s="68" t="n">
        <v>0</v>
      </c>
      <c r="AI168" s="68" t="n">
        <v>0</v>
      </c>
      <c r="AJ168" s="68" t="n">
        <v>0</v>
      </c>
      <c r="AK168" s="68" t="n">
        <v>0</v>
      </c>
      <c r="AL168" s="72" t="n">
        <v>0</v>
      </c>
      <c r="AM168" s="68" t="n">
        <v>0</v>
      </c>
      <c r="AN168" s="68" t="n"/>
      <c r="AO168" s="68" t="n"/>
      <c r="AP168" s="79" t="n"/>
      <c r="AQ168" s="55" t="n"/>
    </row>
    <row customHeight="true" ht="15" outlineLevel="0" r="169">
      <c r="A169" s="59" t="n">
        <f aca="false" ca="false" dt2D="false" dtr="false" t="normal">+A168+1</f>
        <v>151</v>
      </c>
      <c r="B169" s="60" t="n">
        <f aca="false" ca="false" dt2D="false" dtr="false" t="normal">+B168+1</f>
        <v>22</v>
      </c>
      <c r="C169" s="70" t="s">
        <v>227</v>
      </c>
      <c r="D169" s="70" t="s">
        <v>231</v>
      </c>
      <c r="E169" s="62" t="n">
        <v>1962</v>
      </c>
      <c r="F169" s="62" t="n">
        <v>2004</v>
      </c>
      <c r="G169" s="62" t="s">
        <v>70</v>
      </c>
      <c r="H169" s="62" t="n">
        <v>2</v>
      </c>
      <c r="I169" s="62" t="n">
        <v>2</v>
      </c>
      <c r="J169" s="68" t="n">
        <v>1037.76</v>
      </c>
      <c r="K169" s="68" t="n">
        <v>620.04</v>
      </c>
      <c r="L169" s="68" t="n">
        <v>0</v>
      </c>
      <c r="M169" s="71" t="n">
        <v>19</v>
      </c>
      <c r="N169" s="65" t="n">
        <f aca="false" ca="false" dt2D="false" dtr="false" t="normal">AA169</f>
        <v>1267907.9</v>
      </c>
      <c r="O169" s="88" t="n"/>
      <c r="P169" s="63" t="n"/>
      <c r="Q169" s="63" t="n"/>
      <c r="R169" s="63" t="n">
        <v>245161.44</v>
      </c>
      <c r="S169" s="63" t="n">
        <f aca="false" ca="false" dt2D="false" dtr="false" t="normal">N169-O169-Q169-R169-T169</f>
        <v>1022746.46</v>
      </c>
      <c r="T169" s="63" t="n"/>
      <c r="U169" s="63" t="n">
        <f aca="false" ca="false" dt2D="false" dtr="false" t="normal">$N169/($K169+$L169)</f>
        <v>2044.8808141410232</v>
      </c>
      <c r="V169" s="63" t="n">
        <f aca="false" ca="false" dt2D="false" dtr="false" t="normal">$N169/($K169+$L169)</f>
        <v>2044.8808141410232</v>
      </c>
      <c r="W169" s="89" t="n">
        <v>2020</v>
      </c>
      <c r="X169" s="1" t="n">
        <v>2020</v>
      </c>
      <c r="AA169" s="65" t="n">
        <f aca="false" ca="false" dt2D="false" dtr="false" t="normal">SUM(AB169:AP169)</f>
        <v>1267907.9</v>
      </c>
      <c r="AB169" s="68" t="n">
        <v>698175.15</v>
      </c>
      <c r="AC169" s="68" t="n">
        <v>386167.54</v>
      </c>
      <c r="AD169" s="68" t="n">
        <v>0</v>
      </c>
      <c r="AE169" s="68" t="n">
        <v>183565.21</v>
      </c>
      <c r="AF169" s="68" t="n">
        <v>0</v>
      </c>
      <c r="AG169" s="68" t="n">
        <v>0</v>
      </c>
      <c r="AH169" s="68" t="n">
        <v>0</v>
      </c>
      <c r="AI169" s="68" t="n">
        <v>0</v>
      </c>
      <c r="AJ169" s="68" t="n">
        <v>0</v>
      </c>
      <c r="AK169" s="68" t="n">
        <v>0</v>
      </c>
      <c r="AL169" s="72" t="n">
        <v>0</v>
      </c>
      <c r="AM169" s="68" t="n">
        <v>0</v>
      </c>
      <c r="AN169" s="68" t="n"/>
      <c r="AO169" s="68" t="n"/>
      <c r="AP169" s="79" t="n"/>
      <c r="AQ169" s="55" t="n"/>
    </row>
    <row customHeight="true" ht="15" outlineLevel="0" r="170">
      <c r="A170" s="59" t="n">
        <f aca="false" ca="false" dt2D="false" dtr="false" t="normal">+A169+1</f>
        <v>152</v>
      </c>
      <c r="B170" s="60" t="n">
        <f aca="false" ca="false" dt2D="false" dtr="false" t="normal">+B169+1</f>
        <v>23</v>
      </c>
      <c r="C170" s="70" t="s">
        <v>227</v>
      </c>
      <c r="D170" s="70" t="s">
        <v>232</v>
      </c>
      <c r="E170" s="62" t="n">
        <v>1961</v>
      </c>
      <c r="F170" s="62" t="n">
        <v>2004</v>
      </c>
      <c r="G170" s="62" t="s">
        <v>70</v>
      </c>
      <c r="H170" s="62" t="n">
        <v>2</v>
      </c>
      <c r="I170" s="62" t="n">
        <v>2</v>
      </c>
      <c r="J170" s="68" t="n">
        <v>1023.9</v>
      </c>
      <c r="K170" s="68" t="n">
        <v>614.54</v>
      </c>
      <c r="L170" s="68" t="n">
        <v>0</v>
      </c>
      <c r="M170" s="71" t="n">
        <v>19</v>
      </c>
      <c r="N170" s="65" t="n">
        <f aca="false" ca="false" dt2D="false" dtr="false" t="normal">AA170</f>
        <v>1435553.1800000002</v>
      </c>
      <c r="O170" s="88" t="n"/>
      <c r="P170" s="63" t="n"/>
      <c r="Q170" s="63" t="n"/>
      <c r="R170" s="63" t="n">
        <v>167645.41</v>
      </c>
      <c r="S170" s="63" t="n">
        <f aca="false" ca="false" dt2D="false" dtr="false" t="normal">N170-O170-Q170-R170-T170</f>
        <v>1267907.7700000003</v>
      </c>
      <c r="T170" s="63" t="n"/>
      <c r="U170" s="63" t="n">
        <f aca="false" ca="false" dt2D="false" dtr="false" t="normal">$N170/($K170+$L170)</f>
        <v>2335.9800501187883</v>
      </c>
      <c r="V170" s="63" t="n">
        <f aca="false" ca="false" dt2D="false" dtr="false" t="normal">$N170/($K170+$L170)</f>
        <v>2335.9800501187883</v>
      </c>
      <c r="W170" s="89" t="n">
        <v>2020</v>
      </c>
      <c r="X170" s="1" t="n">
        <v>2020</v>
      </c>
      <c r="AA170" s="65" t="n">
        <f aca="false" ca="false" dt2D="false" dtr="false" t="normal">SUM(AB170:AP170)</f>
        <v>1435553.1800000002</v>
      </c>
      <c r="AB170" s="68" t="n">
        <v>754056.96</v>
      </c>
      <c r="AC170" s="68" t="n">
        <v>442049.34</v>
      </c>
      <c r="AD170" s="68" t="n">
        <v>0</v>
      </c>
      <c r="AE170" s="68" t="n">
        <v>239446.88</v>
      </c>
      <c r="AF170" s="68" t="n">
        <v>0</v>
      </c>
      <c r="AG170" s="68" t="n">
        <v>0</v>
      </c>
      <c r="AH170" s="68" t="n">
        <v>0</v>
      </c>
      <c r="AI170" s="68" t="n">
        <v>0</v>
      </c>
      <c r="AJ170" s="68" t="n">
        <v>0</v>
      </c>
      <c r="AK170" s="68" t="n">
        <v>0</v>
      </c>
      <c r="AL170" s="72" t="n">
        <v>0</v>
      </c>
      <c r="AM170" s="68" t="n">
        <v>0</v>
      </c>
      <c r="AN170" s="68" t="n"/>
      <c r="AO170" s="68" t="n"/>
      <c r="AP170" s="79" t="n"/>
      <c r="AQ170" s="55" t="n"/>
    </row>
    <row customHeight="true" ht="15" outlineLevel="0" r="171">
      <c r="A171" s="59" t="n">
        <f aca="false" ca="false" dt2D="false" dtr="false" t="normal">+A170+1</f>
        <v>153</v>
      </c>
      <c r="B171" s="60" t="n">
        <f aca="false" ca="false" dt2D="false" dtr="false" t="normal">+B170+1</f>
        <v>24</v>
      </c>
      <c r="C171" s="70" t="s">
        <v>99</v>
      </c>
      <c r="D171" s="70" t="s">
        <v>100</v>
      </c>
      <c r="E171" s="62" t="n">
        <v>1987</v>
      </c>
      <c r="F171" s="62" t="n">
        <v>2012</v>
      </c>
      <c r="G171" s="62" t="s">
        <v>70</v>
      </c>
      <c r="H171" s="62" t="n">
        <v>5</v>
      </c>
      <c r="I171" s="62" t="n">
        <v>2</v>
      </c>
      <c r="J171" s="68" t="n">
        <v>1665.4</v>
      </c>
      <c r="K171" s="68" t="n">
        <v>1290.9</v>
      </c>
      <c r="L171" s="68" t="n">
        <v>0</v>
      </c>
      <c r="M171" s="71" t="n">
        <v>31</v>
      </c>
      <c r="N171" s="65" t="n">
        <f aca="false" ca="false" dt2D="false" dtr="false" t="normal">AA171</f>
        <v>436755.22</v>
      </c>
      <c r="O171" s="88" t="n"/>
      <c r="P171" s="63" t="n"/>
      <c r="Q171" s="63" t="n"/>
      <c r="R171" s="63" t="n">
        <v>169720.67</v>
      </c>
      <c r="S171" s="63" t="n">
        <f aca="false" ca="false" dt2D="false" dtr="false" t="normal">N171-O171-Q171-R171-T171</f>
        <v>267034.54999999993</v>
      </c>
      <c r="T171" s="63" t="n"/>
      <c r="U171" s="63" t="n">
        <f aca="false" ca="false" dt2D="false" dtr="false" t="normal">$N171/($K171+$L171)</f>
        <v>338.33389108373996</v>
      </c>
      <c r="V171" s="63" t="n">
        <f aca="false" ca="false" dt2D="false" dtr="false" t="normal">$N171/($K171+$L171)</f>
        <v>338.33389108373996</v>
      </c>
      <c r="W171" s="89" t="n">
        <v>2020</v>
      </c>
      <c r="X171" s="1" t="n">
        <v>2020</v>
      </c>
      <c r="AA171" s="65" t="n">
        <f aca="false" ca="false" dt2D="false" dtr="false" t="normal">SUM(AB171:AP171)</f>
        <v>436755.22</v>
      </c>
      <c r="AB171" s="68" t="n">
        <v>0</v>
      </c>
      <c r="AC171" s="68" t="n">
        <v>0</v>
      </c>
      <c r="AD171" s="68" t="n">
        <v>436755.22</v>
      </c>
      <c r="AE171" s="68" t="n"/>
      <c r="AF171" s="68" t="n">
        <v>0</v>
      </c>
      <c r="AG171" s="68" t="n">
        <v>0</v>
      </c>
      <c r="AH171" s="68" t="n">
        <v>0</v>
      </c>
      <c r="AI171" s="68" t="n">
        <v>0</v>
      </c>
      <c r="AJ171" s="68" t="n">
        <v>0</v>
      </c>
      <c r="AK171" s="68" t="n">
        <v>0</v>
      </c>
      <c r="AL171" s="68" t="n"/>
      <c r="AM171" s="68" t="n">
        <v>0</v>
      </c>
      <c r="AN171" s="68" t="n"/>
      <c r="AO171" s="68" t="n"/>
      <c r="AP171" s="79" t="n"/>
      <c r="AQ171" s="55" t="n"/>
    </row>
    <row customHeight="true" ht="15" outlineLevel="0" r="172">
      <c r="A172" s="59" t="n">
        <f aca="false" ca="false" dt2D="false" dtr="false" t="normal">+A171+1</f>
        <v>154</v>
      </c>
      <c r="B172" s="60" t="n">
        <f aca="false" ca="false" dt2D="false" dtr="false" t="normal">+B171+1</f>
        <v>25</v>
      </c>
      <c r="C172" s="70" t="s">
        <v>99</v>
      </c>
      <c r="D172" s="70" t="s">
        <v>233</v>
      </c>
      <c r="E172" s="62" t="n">
        <v>1982</v>
      </c>
      <c r="F172" s="62" t="n">
        <v>1982</v>
      </c>
      <c r="G172" s="62" t="s">
        <v>92</v>
      </c>
      <c r="H172" s="62" t="n">
        <v>2</v>
      </c>
      <c r="I172" s="62" t="n">
        <v>1</v>
      </c>
      <c r="J172" s="68" t="n">
        <v>279.1</v>
      </c>
      <c r="K172" s="68" t="n">
        <v>249.7</v>
      </c>
      <c r="L172" s="68" t="n">
        <v>0</v>
      </c>
      <c r="M172" s="71" t="n">
        <v>11</v>
      </c>
      <c r="N172" s="65" t="n">
        <f aca="false" ca="false" dt2D="false" dtr="false" t="normal">AA172</f>
        <v>2088196.5999999999</v>
      </c>
      <c r="O172" s="88" t="n"/>
      <c r="P172" s="63" t="n">
        <f aca="false" ca="false" dt2D="false" dtr="false" t="normal">N172-Q172-R172-S172-O172-T172</f>
        <v>1984153.7599999998</v>
      </c>
      <c r="Q172" s="63" t="n"/>
      <c r="R172" s="63" t="n">
        <v>20486.08</v>
      </c>
      <c r="S172" s="63" t="n">
        <v>83556.76</v>
      </c>
      <c r="T172" s="68" t="n">
        <v>0</v>
      </c>
      <c r="U172" s="63" t="n">
        <f aca="false" ca="false" dt2D="false" dtr="false" t="normal">$N172/($K172+$L172)</f>
        <v>8362.821786143371</v>
      </c>
      <c r="V172" s="63" t="n">
        <f aca="false" ca="false" dt2D="false" dtr="false" t="normal">$N172/($K172+$L172)</f>
        <v>8362.821786143371</v>
      </c>
      <c r="W172" s="89" t="n">
        <v>2020</v>
      </c>
      <c r="X172" s="1" t="n">
        <v>2020</v>
      </c>
      <c r="AA172" s="65" t="n">
        <f aca="false" ca="false" dt2D="false" dtr="false" t="normal">SUM(AB172:AP172)</f>
        <v>2088196.5999999999</v>
      </c>
      <c r="AB172" s="63" t="n"/>
      <c r="AC172" s="63" t="n"/>
      <c r="AD172" s="63" t="n">
        <v>72504.92</v>
      </c>
      <c r="AE172" s="63" t="n">
        <v>132414.12</v>
      </c>
      <c r="AF172" s="63" t="n">
        <v>0</v>
      </c>
      <c r="AG172" s="63" t="n">
        <v>0</v>
      </c>
      <c r="AH172" s="63" t="n">
        <v>0</v>
      </c>
      <c r="AI172" s="63" t="n">
        <v>0</v>
      </c>
      <c r="AJ172" s="63" t="n">
        <v>496559.9</v>
      </c>
      <c r="AK172" s="63" t="n">
        <v>0</v>
      </c>
      <c r="AL172" s="63" t="n">
        <v>1386717.66</v>
      </c>
      <c r="AM172" s="63" t="n"/>
      <c r="AN172" s="68" t="n"/>
      <c r="AO172" s="63" t="n"/>
      <c r="AP172" s="79" t="n"/>
      <c r="AQ172" s="55" t="n"/>
    </row>
    <row customHeight="true" ht="15" outlineLevel="0" r="173">
      <c r="A173" s="59" t="n">
        <f aca="false" ca="false" dt2D="false" dtr="false" t="normal">+A172+1</f>
        <v>155</v>
      </c>
      <c r="B173" s="60" t="n">
        <f aca="false" ca="false" dt2D="false" dtr="false" t="normal">+B172+1</f>
        <v>26</v>
      </c>
      <c r="C173" s="70" t="s">
        <v>99</v>
      </c>
      <c r="D173" s="70" t="s">
        <v>234</v>
      </c>
      <c r="E173" s="62" t="n">
        <v>1976</v>
      </c>
      <c r="F173" s="62" t="n">
        <v>1976</v>
      </c>
      <c r="G173" s="62" t="s">
        <v>70</v>
      </c>
      <c r="H173" s="62" t="n">
        <v>3</v>
      </c>
      <c r="I173" s="62" t="n">
        <v>4</v>
      </c>
      <c r="J173" s="68" t="n">
        <v>2192.3</v>
      </c>
      <c r="K173" s="68" t="n">
        <v>2028.5</v>
      </c>
      <c r="L173" s="68" t="n">
        <v>0</v>
      </c>
      <c r="M173" s="71" t="n">
        <v>85</v>
      </c>
      <c r="N173" s="65" t="n">
        <f aca="false" ca="false" dt2D="false" dtr="false" t="normal">AA173</f>
        <v>14404764.93</v>
      </c>
      <c r="O173" s="88" t="n"/>
      <c r="P173" s="63" t="n">
        <f aca="false" ca="false" dt2D="false" dtr="false" t="normal">N173-Q173-R173-S173-O173-T173</f>
        <v>12823324.93</v>
      </c>
      <c r="Q173" s="63" t="n"/>
      <c r="R173" s="63" t="n">
        <v>365053.44</v>
      </c>
      <c r="S173" s="63" t="n">
        <v>1216386.56</v>
      </c>
      <c r="T173" s="63" t="n"/>
      <c r="U173" s="63" t="n">
        <f aca="false" ca="false" dt2D="false" dtr="false" t="normal">$N173/($K173+$L173)</f>
        <v>7101.190500369731</v>
      </c>
      <c r="V173" s="63" t="n">
        <f aca="false" ca="false" dt2D="false" dtr="false" t="normal">$N173/($K173+$L173)</f>
        <v>7101.190500369731</v>
      </c>
      <c r="W173" s="89" t="n">
        <v>2020</v>
      </c>
      <c r="X173" s="1" t="n">
        <v>2020</v>
      </c>
      <c r="AA173" s="65" t="n">
        <f aca="false" ca="false" dt2D="false" dtr="false" t="normal">SUM(AB173:AP173)</f>
        <v>14404764.93</v>
      </c>
      <c r="AB173" s="68" t="n">
        <v>1919428.09</v>
      </c>
      <c r="AC173" s="68" t="n">
        <v>2618513.73</v>
      </c>
      <c r="AD173" s="68" t="n">
        <v>847581.16</v>
      </c>
      <c r="AE173" s="68" t="n">
        <v>0</v>
      </c>
      <c r="AF173" s="68" t="n">
        <v>0</v>
      </c>
      <c r="AG173" s="68" t="n">
        <v>0</v>
      </c>
      <c r="AH173" s="68" t="n">
        <v>0</v>
      </c>
      <c r="AI173" s="68" t="n">
        <v>0</v>
      </c>
      <c r="AJ173" s="68" t="n"/>
      <c r="AK173" s="68" t="n">
        <v>0</v>
      </c>
      <c r="AL173" s="68" t="n">
        <v>9019241.95</v>
      </c>
      <c r="AM173" s="68" t="n"/>
      <c r="AN173" s="68" t="n"/>
      <c r="AO173" s="68" t="n"/>
      <c r="AP173" s="79" t="n"/>
      <c r="AQ173" s="55" t="n"/>
    </row>
    <row customHeight="true" ht="15" outlineLevel="0" r="174">
      <c r="A174" s="80" t="n">
        <f aca="false" ca="false" dt2D="false" dtr="false" t="normal">+A173+1</f>
        <v>156</v>
      </c>
      <c r="B174" s="70" t="n">
        <f aca="false" ca="false" dt2D="false" dtr="false" t="normal">+B173+1</f>
        <v>27</v>
      </c>
      <c r="C174" s="70" t="s">
        <v>99</v>
      </c>
      <c r="D174" s="70" t="s">
        <v>235</v>
      </c>
      <c r="E174" s="62" t="n">
        <v>1979</v>
      </c>
      <c r="F174" s="62" t="n">
        <v>1979</v>
      </c>
      <c r="G174" s="62" t="s">
        <v>92</v>
      </c>
      <c r="H174" s="62" t="n">
        <v>2</v>
      </c>
      <c r="I174" s="62" t="n">
        <v>2</v>
      </c>
      <c r="J174" s="68" t="n">
        <v>675.5</v>
      </c>
      <c r="K174" s="68" t="n">
        <v>630.7</v>
      </c>
      <c r="L174" s="68" t="n">
        <v>0</v>
      </c>
      <c r="M174" s="71" t="n">
        <v>19</v>
      </c>
      <c r="N174" s="81" t="n">
        <f aca="false" ca="false" dt2D="false" dtr="false" t="normal">AA174</f>
        <v>2476585.89</v>
      </c>
      <c r="O174" s="88" t="n"/>
      <c r="P174" s="68" t="n">
        <f aca="false" ca="false" dt2D="false" dtr="false" t="normal">N174-Q174-R174-S174-O174-T174</f>
        <v>2363725.37</v>
      </c>
      <c r="Q174" s="68" t="n"/>
      <c r="R174" s="68" t="n">
        <v>112860.52</v>
      </c>
      <c r="S174" s="68" t="n"/>
      <c r="T174" s="68" t="n">
        <v>0</v>
      </c>
      <c r="U174" s="68" t="n">
        <f aca="false" ca="false" dt2D="false" dtr="false" t="normal">$N174/($K174+$L174)</f>
        <v>3926.7256857459965</v>
      </c>
      <c r="V174" s="68" t="n">
        <f aca="false" ca="false" dt2D="false" dtr="false" t="normal">$N174/($K174+$L174)</f>
        <v>3926.7256857459965</v>
      </c>
      <c r="W174" s="89" t="n">
        <v>2020</v>
      </c>
      <c r="X174" s="1" t="n">
        <v>2020</v>
      </c>
      <c r="AA174" s="81" t="n">
        <f aca="false" ca="false" dt2D="false" dtr="false" t="normal">SUM(AB174:AP174)</f>
        <v>2476585.89</v>
      </c>
      <c r="AB174" s="68" t="n">
        <v>0</v>
      </c>
      <c r="AC174" s="68" t="n">
        <v>0</v>
      </c>
      <c r="AD174" s="68" t="n">
        <v>0</v>
      </c>
      <c r="AE174" s="68" t="n">
        <v>0</v>
      </c>
      <c r="AF174" s="68" t="n">
        <v>0</v>
      </c>
      <c r="AG174" s="68" t="n">
        <v>0</v>
      </c>
      <c r="AH174" s="68" t="n">
        <v>0</v>
      </c>
      <c r="AI174" s="68" t="n">
        <v>0</v>
      </c>
      <c r="AJ174" s="68" t="n">
        <v>0</v>
      </c>
      <c r="AK174" s="68" t="n">
        <v>0</v>
      </c>
      <c r="AL174" s="68" t="n">
        <v>2476585.89</v>
      </c>
      <c r="AM174" s="68" t="n">
        <v>0</v>
      </c>
      <c r="AN174" s="68" t="n"/>
      <c r="AO174" s="68" t="n"/>
      <c r="AP174" s="79" t="n"/>
      <c r="AQ174" s="55" t="n"/>
    </row>
    <row customHeight="true" ht="15" outlineLevel="0" r="175">
      <c r="A175" s="59" t="n">
        <f aca="false" ca="false" dt2D="false" dtr="false" t="normal">+A174+1</f>
        <v>157</v>
      </c>
      <c r="B175" s="60" t="n">
        <f aca="false" ca="false" dt2D="false" dtr="false" t="normal">+B174+1</f>
        <v>28</v>
      </c>
      <c r="C175" s="70" t="s">
        <v>236</v>
      </c>
      <c r="D175" s="70" t="s">
        <v>237</v>
      </c>
      <c r="E175" s="62" t="n">
        <v>1972</v>
      </c>
      <c r="F175" s="62" t="n">
        <v>1972</v>
      </c>
      <c r="G175" s="62" t="s">
        <v>92</v>
      </c>
      <c r="H175" s="62" t="n">
        <v>2</v>
      </c>
      <c r="I175" s="62" t="n">
        <v>2</v>
      </c>
      <c r="J175" s="68" t="n">
        <v>575.7</v>
      </c>
      <c r="K175" s="68" t="n">
        <v>514.8</v>
      </c>
      <c r="L175" s="68" t="n">
        <v>0</v>
      </c>
      <c r="M175" s="71" t="n">
        <v>26</v>
      </c>
      <c r="N175" s="65" t="n">
        <f aca="false" ca="false" dt2D="false" dtr="false" t="normal">AA175</f>
        <v>6618879.14</v>
      </c>
      <c r="O175" s="88" t="n"/>
      <c r="P175" s="63" t="n">
        <f aca="false" ca="false" dt2D="false" dtr="false" t="normal">N175-Q175-R175-S175-O175-T175</f>
        <v>6462975.749999999</v>
      </c>
      <c r="Q175" s="63" t="n"/>
      <c r="R175" s="63" t="n">
        <v>88849.65</v>
      </c>
      <c r="S175" s="63" t="n">
        <v>67053.74</v>
      </c>
      <c r="T175" s="68" t="n">
        <v>0</v>
      </c>
      <c r="U175" s="63" t="n">
        <f aca="false" ca="false" dt2D="false" dtr="false" t="normal">$N175/($K175+$L175)</f>
        <v>12857.185586635587</v>
      </c>
      <c r="V175" s="63" t="n">
        <f aca="false" ca="false" dt2D="false" dtr="false" t="normal">$N175/($K175+$L175)</f>
        <v>12857.185586635587</v>
      </c>
      <c r="W175" s="89" t="n">
        <v>2020</v>
      </c>
      <c r="X175" s="1" t="n">
        <v>2020</v>
      </c>
      <c r="AA175" s="65" t="n">
        <f aca="false" ca="false" dt2D="false" dtr="false" t="normal">SUM(AB175:AP175)</f>
        <v>6618879.14</v>
      </c>
      <c r="AB175" s="63" t="n">
        <v>94066.9</v>
      </c>
      <c r="AC175" s="63" t="n"/>
      <c r="AD175" s="63" t="n">
        <v>190429.25</v>
      </c>
      <c r="AE175" s="63" t="n">
        <v>256480.51</v>
      </c>
      <c r="AF175" s="63" t="n">
        <v>0</v>
      </c>
      <c r="AG175" s="63" t="n">
        <v>0</v>
      </c>
      <c r="AH175" s="63" t="n">
        <v>0</v>
      </c>
      <c r="AI175" s="63" t="n">
        <v>0</v>
      </c>
      <c r="AJ175" s="63" t="n">
        <v>812155.7</v>
      </c>
      <c r="AK175" s="63" t="n">
        <v>0</v>
      </c>
      <c r="AL175" s="63" t="n">
        <v>2560631.28</v>
      </c>
      <c r="AM175" s="63" t="n">
        <v>2638062.06</v>
      </c>
      <c r="AN175" s="68" t="n"/>
      <c r="AO175" s="63" t="n"/>
      <c r="AP175" s="79" t="n">
        <v>67053.44</v>
      </c>
      <c r="AQ175" s="55" t="n"/>
    </row>
    <row customHeight="true" ht="15" outlineLevel="0" r="176">
      <c r="A176" s="59" t="n">
        <f aca="false" ca="false" dt2D="false" dtr="false" t="normal">+A175+1</f>
        <v>158</v>
      </c>
      <c r="B176" s="60" t="n">
        <f aca="false" ca="false" dt2D="false" dtr="false" t="normal">+B175+1</f>
        <v>29</v>
      </c>
      <c r="C176" s="70" t="s">
        <v>236</v>
      </c>
      <c r="D176" s="70" t="s">
        <v>238</v>
      </c>
      <c r="E176" s="62" t="n">
        <v>1969</v>
      </c>
      <c r="F176" s="62" t="n">
        <v>1969</v>
      </c>
      <c r="G176" s="62" t="s">
        <v>92</v>
      </c>
      <c r="H176" s="62" t="n">
        <v>2</v>
      </c>
      <c r="I176" s="62" t="n">
        <v>1</v>
      </c>
      <c r="J176" s="68" t="n">
        <v>360.1</v>
      </c>
      <c r="K176" s="68" t="n">
        <v>334.9</v>
      </c>
      <c r="L176" s="68" t="n">
        <v>0</v>
      </c>
      <c r="M176" s="71" t="n">
        <v>19</v>
      </c>
      <c r="N176" s="65" t="n">
        <f aca="false" ca="false" dt2D="false" dtr="false" t="normal">AA176</f>
        <v>4815261.3</v>
      </c>
      <c r="O176" s="88" t="n"/>
      <c r="P176" s="63" t="n">
        <f aca="false" ca="false" dt2D="false" dtr="false" t="normal">N176-Q176-R176-S176-O176-T176</f>
        <v>4667915.26</v>
      </c>
      <c r="Q176" s="63" t="n"/>
      <c r="R176" s="63" t="n">
        <v>62267.45</v>
      </c>
      <c r="S176" s="63" t="n">
        <v>85078.59</v>
      </c>
      <c r="T176" s="68" t="n"/>
      <c r="U176" s="63" t="n">
        <f aca="false" ca="false" dt2D="false" dtr="false" t="normal">$N176/($K176+$L176)</f>
        <v>14378.206330247836</v>
      </c>
      <c r="V176" s="63" t="n">
        <f aca="false" ca="false" dt2D="false" dtr="false" t="normal">$N176/($K176+$L176)</f>
        <v>14378.206330247836</v>
      </c>
      <c r="W176" s="89" t="n">
        <v>2020</v>
      </c>
      <c r="X176" s="1" t="n">
        <v>2020</v>
      </c>
      <c r="AA176" s="65" t="n">
        <f aca="false" ca="false" dt2D="false" dtr="false" t="normal">SUM(AB176:AP176)</f>
        <v>4815261.3</v>
      </c>
      <c r="AB176" s="63" t="n">
        <v>576333.49</v>
      </c>
      <c r="AC176" s="63" t="n"/>
      <c r="AD176" s="63" t="n">
        <v>119659.15</v>
      </c>
      <c r="AE176" s="63" t="n">
        <v>129572.27</v>
      </c>
      <c r="AF176" s="63" t="n">
        <v>0</v>
      </c>
      <c r="AG176" s="63" t="n">
        <v>0</v>
      </c>
      <c r="AH176" s="63" t="n">
        <v>0</v>
      </c>
      <c r="AI176" s="63" t="n">
        <v>0</v>
      </c>
      <c r="AJ176" s="63" t="n">
        <v>728974.13</v>
      </c>
      <c r="AK176" s="63" t="n">
        <v>0</v>
      </c>
      <c r="AL176" s="63" t="n">
        <v>1769927.71</v>
      </c>
      <c r="AM176" s="63" t="n">
        <v>1437923.77</v>
      </c>
      <c r="AN176" s="68" t="n"/>
      <c r="AO176" s="63" t="n"/>
      <c r="AP176" s="79" t="n">
        <v>52870.78</v>
      </c>
      <c r="AQ176" s="55" t="n"/>
    </row>
    <row customHeight="true" ht="15" outlineLevel="0" r="177">
      <c r="A177" s="80" t="n">
        <f aca="false" ca="false" dt2D="false" dtr="false" t="normal">+A176+1</f>
        <v>159</v>
      </c>
      <c r="B177" s="70" t="n">
        <f aca="false" ca="false" dt2D="false" dtr="false" t="normal">+B176+1</f>
        <v>30</v>
      </c>
      <c r="C177" s="70" t="s">
        <v>104</v>
      </c>
      <c r="D177" s="70" t="s">
        <v>105</v>
      </c>
      <c r="E177" s="62" t="n">
        <v>1989</v>
      </c>
      <c r="F177" s="62" t="n">
        <v>1989</v>
      </c>
      <c r="G177" s="62" t="s">
        <v>92</v>
      </c>
      <c r="H177" s="62" t="n">
        <v>2</v>
      </c>
      <c r="I177" s="62" t="n">
        <v>1</v>
      </c>
      <c r="J177" s="68" t="n">
        <v>636.4</v>
      </c>
      <c r="K177" s="68" t="n">
        <v>636.4</v>
      </c>
      <c r="L177" s="68" t="n">
        <v>0</v>
      </c>
      <c r="M177" s="71" t="n">
        <v>32</v>
      </c>
      <c r="N177" s="81" t="n">
        <f aca="false" ca="false" dt2D="false" dtr="false" t="normal">AA177</f>
        <v>4336251.76</v>
      </c>
      <c r="O177" s="88" t="n"/>
      <c r="P177" s="68" t="n">
        <f aca="false" ca="false" dt2D="false" dtr="false" t="normal">N177-Q177-R177-S177-O177-T177</f>
        <v>3919515.5</v>
      </c>
      <c r="Q177" s="68" t="n">
        <v>416736.26</v>
      </c>
      <c r="R177" s="68" t="n"/>
      <c r="S177" s="68" t="n"/>
      <c r="T177" s="68" t="n">
        <v>0</v>
      </c>
      <c r="U177" s="68" t="n">
        <f aca="false" ca="false" dt2D="false" dtr="false" t="normal">$N177/($K177+$L177)</f>
        <v>6813.72055311125</v>
      </c>
      <c r="V177" s="68" t="n">
        <f aca="false" ca="false" dt2D="false" dtr="false" t="normal">$N177/($K177+$L177)</f>
        <v>6813.72055311125</v>
      </c>
      <c r="W177" s="89" t="n">
        <v>2020</v>
      </c>
      <c r="X177" s="1" t="n">
        <v>2020</v>
      </c>
      <c r="AA177" s="81" t="n">
        <f aca="false" ca="false" dt2D="false" dtr="false" t="normal">SUM(AB177:AP177)</f>
        <v>4336251.76</v>
      </c>
      <c r="AB177" s="68" t="n">
        <v>0</v>
      </c>
      <c r="AC177" s="68" t="n"/>
      <c r="AD177" s="68" t="n">
        <v>0</v>
      </c>
      <c r="AE177" s="68" t="n">
        <v>0</v>
      </c>
      <c r="AF177" s="68" t="n">
        <v>0</v>
      </c>
      <c r="AG177" s="68" t="n">
        <v>0</v>
      </c>
      <c r="AH177" s="68" t="n">
        <v>0</v>
      </c>
      <c r="AI177" s="68" t="n">
        <v>0</v>
      </c>
      <c r="AJ177" s="68" t="n">
        <v>1487193.41</v>
      </c>
      <c r="AK177" s="68" t="n">
        <v>0</v>
      </c>
      <c r="AL177" s="68" t="n">
        <v>1554241.68</v>
      </c>
      <c r="AM177" s="68" t="n">
        <v>1294816.67</v>
      </c>
      <c r="AN177" s="68" t="n"/>
      <c r="AO177" s="68" t="n"/>
      <c r="AP177" s="79" t="n"/>
      <c r="AQ177" s="55" t="n"/>
    </row>
    <row customHeight="true" ht="15" outlineLevel="0" r="178">
      <c r="A178" s="59" t="n">
        <f aca="false" ca="false" dt2D="false" dtr="false" t="normal">+A177+1</f>
        <v>160</v>
      </c>
      <c r="B178" s="60" t="n">
        <f aca="false" ca="false" dt2D="false" dtr="false" t="normal">+B177+1</f>
        <v>31</v>
      </c>
      <c r="C178" s="70" t="s">
        <v>106</v>
      </c>
      <c r="D178" s="70" t="s">
        <v>239</v>
      </c>
      <c r="E178" s="62" t="n">
        <v>1964</v>
      </c>
      <c r="F178" s="62" t="n">
        <v>1964</v>
      </c>
      <c r="G178" s="62" t="s">
        <v>70</v>
      </c>
      <c r="H178" s="62" t="n">
        <v>3</v>
      </c>
      <c r="I178" s="62" t="n">
        <v>3</v>
      </c>
      <c r="J178" s="68" t="n">
        <v>977.7</v>
      </c>
      <c r="K178" s="68" t="n">
        <v>821.5</v>
      </c>
      <c r="L178" s="68" t="n">
        <v>156.2</v>
      </c>
      <c r="M178" s="71" t="n">
        <v>40</v>
      </c>
      <c r="N178" s="65" t="n">
        <f aca="false" ca="false" dt2D="false" dtr="false" t="normal">AA178</f>
        <v>609760.22</v>
      </c>
      <c r="O178" s="88" t="n"/>
      <c r="P178" s="63" t="n">
        <f aca="false" ca="false" dt2D="false" dtr="false" t="normal">N178-Q178-R178-S178-O178-T178</f>
        <v>524362.52</v>
      </c>
      <c r="Q178" s="63" t="n"/>
      <c r="R178" s="63" t="n">
        <v>85397.7</v>
      </c>
      <c r="S178" s="63" t="n"/>
      <c r="T178" s="63" t="n"/>
      <c r="U178" s="63" t="n">
        <f aca="false" ca="false" dt2D="false" dtr="false" t="normal">$N178/($K178+$L178)</f>
        <v>623.6680167740615</v>
      </c>
      <c r="V178" s="63" t="n">
        <f aca="false" ca="false" dt2D="false" dtr="false" t="normal">$N178/($K178+$L178)</f>
        <v>623.6680167740615</v>
      </c>
      <c r="W178" s="89" t="n">
        <v>2020</v>
      </c>
      <c r="X178" s="1" t="n">
        <v>2020</v>
      </c>
      <c r="AA178" s="65" t="n">
        <f aca="false" ca="false" dt2D="false" dtr="false" t="normal">SUM(AB178:AP178)</f>
        <v>609760.22</v>
      </c>
      <c r="AB178" s="68" t="n"/>
      <c r="AC178" s="68" t="n"/>
      <c r="AD178" s="68" t="n">
        <v>333923.17</v>
      </c>
      <c r="AE178" s="68" t="n">
        <v>275837.05</v>
      </c>
      <c r="AF178" s="68" t="n">
        <v>0</v>
      </c>
      <c r="AG178" s="68" t="n">
        <v>0</v>
      </c>
      <c r="AH178" s="68" t="n">
        <v>0</v>
      </c>
      <c r="AI178" s="68" t="n">
        <v>0</v>
      </c>
      <c r="AJ178" s="68" t="n">
        <v>0</v>
      </c>
      <c r="AK178" s="68" t="n">
        <v>0</v>
      </c>
      <c r="AL178" s="72" t="n">
        <v>0</v>
      </c>
      <c r="AM178" s="68" t="n">
        <v>0</v>
      </c>
      <c r="AN178" s="68" t="n"/>
      <c r="AO178" s="68" t="n"/>
      <c r="AP178" s="79" t="n"/>
      <c r="AQ178" s="55" t="n"/>
    </row>
    <row customHeight="true" ht="15" outlineLevel="0" r="179">
      <c r="A179" s="59" t="n">
        <f aca="false" ca="false" dt2D="false" dtr="false" t="normal">+A178+1</f>
        <v>161</v>
      </c>
      <c r="B179" s="60" t="n">
        <f aca="false" ca="false" dt2D="false" dtr="false" t="normal">+B178+1</f>
        <v>32</v>
      </c>
      <c r="C179" s="70" t="s">
        <v>106</v>
      </c>
      <c r="D179" s="70" t="s">
        <v>185</v>
      </c>
      <c r="E179" s="62" t="n">
        <v>1966</v>
      </c>
      <c r="F179" s="62" t="n">
        <v>1966</v>
      </c>
      <c r="G179" s="62" t="s">
        <v>70</v>
      </c>
      <c r="H179" s="62" t="n">
        <v>3</v>
      </c>
      <c r="I179" s="62" t="n">
        <v>3</v>
      </c>
      <c r="J179" s="68" t="n">
        <v>964</v>
      </c>
      <c r="K179" s="68" t="n">
        <v>808.3</v>
      </c>
      <c r="L179" s="68" t="n">
        <v>155.7</v>
      </c>
      <c r="M179" s="71" t="n">
        <v>45</v>
      </c>
      <c r="N179" s="65" t="n">
        <f aca="false" ca="false" dt2D="false" dtr="false" t="normal">AA179</f>
        <v>434437.08</v>
      </c>
      <c r="O179" s="88" t="n"/>
      <c r="P179" s="63" t="n">
        <f aca="false" ca="false" dt2D="false" dtr="false" t="normal">N179-Q179-R179-S179-O179-T179</f>
        <v>357003.12</v>
      </c>
      <c r="Q179" s="63" t="n"/>
      <c r="R179" s="63" t="n">
        <v>77433.96</v>
      </c>
      <c r="S179" s="63" t="n"/>
      <c r="T179" s="63" t="n"/>
      <c r="U179" s="63" t="n">
        <f aca="false" ca="false" dt2D="false" dtr="false" t="normal">$N179/($K179+$L179)</f>
        <v>450.6608713692946</v>
      </c>
      <c r="V179" s="63" t="n">
        <f aca="false" ca="false" dt2D="false" dtr="false" t="normal">$N179/($K179+$L179)</f>
        <v>450.6608713692946</v>
      </c>
      <c r="W179" s="89" t="n">
        <v>2020</v>
      </c>
      <c r="X179" s="1" t="n">
        <v>2020</v>
      </c>
      <c r="AA179" s="65" t="n">
        <f aca="false" ca="false" dt2D="false" dtr="false" t="normal">SUM(AB179:AP179)</f>
        <v>434437.08</v>
      </c>
      <c r="AB179" s="68" t="n"/>
      <c r="AC179" s="68" t="n"/>
      <c r="AD179" s="68" t="n">
        <v>0</v>
      </c>
      <c r="AE179" s="68" t="n">
        <v>434437.08</v>
      </c>
      <c r="AF179" s="68" t="n">
        <v>0</v>
      </c>
      <c r="AG179" s="68" t="n">
        <v>0</v>
      </c>
      <c r="AH179" s="68" t="n">
        <v>0</v>
      </c>
      <c r="AI179" s="68" t="n">
        <v>0</v>
      </c>
      <c r="AJ179" s="68" t="n">
        <v>0</v>
      </c>
      <c r="AK179" s="68" t="n">
        <v>0</v>
      </c>
      <c r="AL179" s="72" t="n">
        <v>0</v>
      </c>
      <c r="AM179" s="68" t="n">
        <v>0</v>
      </c>
      <c r="AN179" s="68" t="n"/>
      <c r="AO179" s="68" t="n"/>
      <c r="AP179" s="79" t="n"/>
      <c r="AQ179" s="55" t="n"/>
    </row>
    <row customHeight="true" ht="15" outlineLevel="0" r="180">
      <c r="A180" s="59" t="n">
        <f aca="false" ca="false" dt2D="false" dtr="false" t="normal">+A179+1</f>
        <v>162</v>
      </c>
      <c r="B180" s="60" t="n">
        <f aca="false" ca="false" dt2D="false" dtr="false" t="normal">+B179+1</f>
        <v>33</v>
      </c>
      <c r="C180" s="70" t="s">
        <v>108</v>
      </c>
      <c r="D180" s="70" t="s">
        <v>240</v>
      </c>
      <c r="E180" s="62" t="n">
        <v>1974</v>
      </c>
      <c r="F180" s="62" t="n">
        <v>2014</v>
      </c>
      <c r="G180" s="62" t="s">
        <v>92</v>
      </c>
      <c r="H180" s="62" t="n">
        <v>2</v>
      </c>
      <c r="I180" s="62" t="n">
        <v>3</v>
      </c>
      <c r="J180" s="68" t="n">
        <v>578.4</v>
      </c>
      <c r="K180" s="68" t="n">
        <v>335.6</v>
      </c>
      <c r="L180" s="68" t="n">
        <v>179.3</v>
      </c>
      <c r="M180" s="71" t="n">
        <v>24</v>
      </c>
      <c r="N180" s="65" t="n">
        <f aca="false" ca="false" dt2D="false" dtr="false" t="normal">AA180</f>
        <v>1145109.51</v>
      </c>
      <c r="O180" s="88" t="n"/>
      <c r="P180" s="63" t="n">
        <f aca="false" ca="false" dt2D="false" dtr="false" t="normal">N180-Q180-R180-S180-O180-T180</f>
        <v>527375.2250999999</v>
      </c>
      <c r="Q180" s="63" t="n">
        <v>179134.2249</v>
      </c>
      <c r="R180" s="63" t="n">
        <v>74818.56</v>
      </c>
      <c r="S180" s="63" t="n">
        <v>363781.5</v>
      </c>
      <c r="T180" s="95" t="n"/>
      <c r="U180" s="63" t="n">
        <f aca="false" ca="false" dt2D="false" dtr="false" t="normal">$N180/($K180+$L180)</f>
        <v>2223.945445717615</v>
      </c>
      <c r="V180" s="63" t="n">
        <f aca="false" ca="false" dt2D="false" dtr="false" t="normal">$N180/($K180+$L180)</f>
        <v>2223.945445717615</v>
      </c>
      <c r="W180" s="89" t="n">
        <v>2020</v>
      </c>
      <c r="X180" s="1" t="n">
        <v>2020</v>
      </c>
      <c r="AA180" s="65" t="n">
        <f aca="false" ca="false" dt2D="false" dtr="false" t="normal">SUM(AB180:AP180)</f>
        <v>1145109.51</v>
      </c>
      <c r="AB180" s="63" t="n">
        <v>569084.66</v>
      </c>
      <c r="AC180" s="63" t="n">
        <v>397867.12</v>
      </c>
      <c r="AD180" s="63" t="n">
        <v>178157.73</v>
      </c>
      <c r="AE180" s="63" t="n">
        <v>0</v>
      </c>
      <c r="AF180" s="63" t="n">
        <v>0</v>
      </c>
      <c r="AG180" s="63" t="n">
        <v>0</v>
      </c>
      <c r="AH180" s="63" t="n">
        <v>0</v>
      </c>
      <c r="AI180" s="63" t="n">
        <v>0</v>
      </c>
      <c r="AJ180" s="63" t="n">
        <v>0</v>
      </c>
      <c r="AK180" s="63" t="n">
        <v>0</v>
      </c>
      <c r="AL180" s="63" t="n">
        <v>0</v>
      </c>
      <c r="AM180" s="63" t="n">
        <v>0</v>
      </c>
      <c r="AN180" s="68" t="n"/>
      <c r="AO180" s="63" t="n"/>
      <c r="AP180" s="79" t="n"/>
      <c r="AQ180" s="55" t="n"/>
    </row>
    <row customHeight="true" ht="15" outlineLevel="0" r="181">
      <c r="A181" s="59" t="n">
        <f aca="false" ca="false" dt2D="false" dtr="false" t="normal">+A180+1</f>
        <v>163</v>
      </c>
      <c r="B181" s="60" t="n">
        <f aca="false" ca="false" dt2D="false" dtr="false" t="normal">+B180+1</f>
        <v>34</v>
      </c>
      <c r="C181" s="70" t="s">
        <v>58</v>
      </c>
      <c r="D181" s="70" t="s">
        <v>241</v>
      </c>
      <c r="E181" s="62" t="n">
        <v>1968</v>
      </c>
      <c r="F181" s="62" t="n">
        <v>2013</v>
      </c>
      <c r="G181" s="62" t="s">
        <v>70</v>
      </c>
      <c r="H181" s="62" t="n">
        <v>4</v>
      </c>
      <c r="I181" s="62" t="n">
        <v>2</v>
      </c>
      <c r="J181" s="68" t="n">
        <v>1382.8</v>
      </c>
      <c r="K181" s="68" t="n">
        <v>1214.3</v>
      </c>
      <c r="L181" s="68" t="n">
        <v>42.7</v>
      </c>
      <c r="M181" s="71" t="n">
        <v>60</v>
      </c>
      <c r="N181" s="65" t="n">
        <f aca="false" ca="false" dt2D="false" dtr="false" t="normal">AA181</f>
        <v>724218.097554527</v>
      </c>
      <c r="O181" s="88" t="n"/>
      <c r="P181" s="63" t="n"/>
      <c r="Q181" s="63" t="n"/>
      <c r="R181" s="63" t="n">
        <v>171098.45</v>
      </c>
      <c r="S181" s="63" t="n">
        <f aca="false" ca="false" dt2D="false" dtr="false" t="normal">N181-O181-Q181-R181-T181</f>
        <v>553119.647554527</v>
      </c>
      <c r="T181" s="63" t="n"/>
      <c r="U181" s="63" t="n">
        <f aca="false" ca="false" dt2D="false" dtr="false" t="normal">$N181/($K181+$L181)</f>
        <v>576.148048969393</v>
      </c>
      <c r="V181" s="63" t="n">
        <f aca="false" ca="false" dt2D="false" dtr="false" t="normal">$N181/($K181+$L181)</f>
        <v>576.148048969393</v>
      </c>
      <c r="W181" s="89" t="n">
        <v>2020</v>
      </c>
      <c r="X181" s="1" t="n">
        <v>2020</v>
      </c>
      <c r="AA181" s="65" t="n">
        <f aca="false" ca="false" dt2D="false" dtr="false" t="normal">SUM(AB181:AP181)</f>
        <v>724218.097554527</v>
      </c>
      <c r="AB181" s="68" t="n">
        <v>0</v>
      </c>
      <c r="AC181" s="68" t="n">
        <v>724218.097554527</v>
      </c>
      <c r="AD181" s="68" t="n"/>
      <c r="AE181" s="68" t="n"/>
      <c r="AF181" s="68" t="n">
        <v>0</v>
      </c>
      <c r="AG181" s="68" t="n">
        <v>0</v>
      </c>
      <c r="AH181" s="68" t="n">
        <v>0</v>
      </c>
      <c r="AI181" s="68" t="n">
        <v>0</v>
      </c>
      <c r="AJ181" s="68" t="n">
        <v>0</v>
      </c>
      <c r="AK181" s="68" t="n">
        <v>0</v>
      </c>
      <c r="AL181" s="68" t="n"/>
      <c r="AM181" s="68" t="n"/>
      <c r="AN181" s="68" t="n"/>
      <c r="AO181" s="68" t="n"/>
      <c r="AP181" s="79" t="n"/>
      <c r="AQ181" s="55" t="n"/>
    </row>
    <row customHeight="true" ht="15" outlineLevel="0" r="182">
      <c r="A182" s="59" t="n">
        <f aca="false" ca="false" dt2D="false" dtr="false" t="normal">+A181+1</f>
        <v>164</v>
      </c>
      <c r="B182" s="60" t="n">
        <f aca="false" ca="false" dt2D="false" dtr="false" t="normal">+B181+1</f>
        <v>35</v>
      </c>
      <c r="C182" s="70" t="s">
        <v>58</v>
      </c>
      <c r="D182" s="70" t="s">
        <v>112</v>
      </c>
      <c r="E182" s="62" t="n">
        <v>1988</v>
      </c>
      <c r="F182" s="62" t="n">
        <v>2015</v>
      </c>
      <c r="G182" s="62" t="s">
        <v>70</v>
      </c>
      <c r="H182" s="62" t="n">
        <v>9</v>
      </c>
      <c r="I182" s="62" t="n">
        <v>1</v>
      </c>
      <c r="J182" s="68" t="n">
        <v>2265.4</v>
      </c>
      <c r="K182" s="68" t="n">
        <v>1951.5</v>
      </c>
      <c r="L182" s="68" t="n">
        <v>53.4</v>
      </c>
      <c r="M182" s="71" t="n">
        <v>74</v>
      </c>
      <c r="N182" s="65" t="n">
        <f aca="false" ca="false" dt2D="false" dtr="false" t="normal">AA182</f>
        <v>846879.64</v>
      </c>
      <c r="O182" s="88" t="n"/>
      <c r="P182" s="63" t="n">
        <f aca="false" ca="false" dt2D="false" dtr="false" t="normal">N182-Q182-R182-S182-O182-T182</f>
        <v>169585.33999999997</v>
      </c>
      <c r="Q182" s="63" t="n"/>
      <c r="R182" s="63" t="n">
        <v>116476.51</v>
      </c>
      <c r="S182" s="63" t="n">
        <v>560817.79</v>
      </c>
      <c r="T182" s="68" t="n">
        <v>0</v>
      </c>
      <c r="U182" s="63" t="n">
        <f aca="false" ca="false" dt2D="false" dtr="false" t="normal">$N182/($K182+$L182)</f>
        <v>422.4049279265799</v>
      </c>
      <c r="V182" s="63" t="n">
        <f aca="false" ca="false" dt2D="false" dtr="false" t="normal">$N182/($K182+$L182)</f>
        <v>422.4049279265799</v>
      </c>
      <c r="W182" s="89" t="n">
        <v>2020</v>
      </c>
      <c r="X182" s="1" t="n">
        <v>2020</v>
      </c>
      <c r="AA182" s="65" t="n">
        <f aca="false" ca="false" dt2D="false" dtr="false" t="normal">SUM(AB182:AP182)</f>
        <v>846879.64</v>
      </c>
      <c r="AB182" s="68" t="n">
        <v>0</v>
      </c>
      <c r="AC182" s="68" t="n"/>
      <c r="AD182" s="68" t="n"/>
      <c r="AE182" s="68" t="n"/>
      <c r="AF182" s="68" t="n">
        <v>0</v>
      </c>
      <c r="AG182" s="68" t="n">
        <v>0</v>
      </c>
      <c r="AH182" s="68" t="n">
        <v>0</v>
      </c>
      <c r="AI182" s="68" t="n">
        <v>0</v>
      </c>
      <c r="AJ182" s="68" t="n">
        <v>846879.64</v>
      </c>
      <c r="AK182" s="68" t="n">
        <v>0</v>
      </c>
      <c r="AL182" s="68" t="n"/>
      <c r="AM182" s="68" t="n"/>
      <c r="AN182" s="68" t="n"/>
      <c r="AO182" s="68" t="n"/>
      <c r="AP182" s="79" t="n"/>
      <c r="AQ182" s="55" t="n"/>
    </row>
    <row customHeight="true" ht="15" outlineLevel="0" r="183">
      <c r="A183" s="59" t="n">
        <f aca="false" ca="false" dt2D="false" dtr="false" t="normal">+A182+1</f>
        <v>165</v>
      </c>
      <c r="B183" s="60" t="n">
        <f aca="false" ca="false" dt2D="false" dtr="false" t="normal">+B182+1</f>
        <v>36</v>
      </c>
      <c r="C183" s="70" t="s">
        <v>58</v>
      </c>
      <c r="D183" s="70" t="s">
        <v>113</v>
      </c>
      <c r="E183" s="62" t="n">
        <v>1986</v>
      </c>
      <c r="F183" s="62" t="n">
        <v>2015</v>
      </c>
      <c r="G183" s="62" t="s">
        <v>70</v>
      </c>
      <c r="H183" s="62" t="n">
        <v>9</v>
      </c>
      <c r="I183" s="62" t="n">
        <v>1</v>
      </c>
      <c r="J183" s="68" t="n">
        <v>2267.7</v>
      </c>
      <c r="K183" s="68" t="n">
        <v>1885.78</v>
      </c>
      <c r="L183" s="68" t="n">
        <v>114.8</v>
      </c>
      <c r="M183" s="71" t="n">
        <v>71</v>
      </c>
      <c r="N183" s="65" t="n">
        <f aca="false" ca="false" dt2D="false" dtr="false" t="normal">AA183</f>
        <v>3439965.5599999996</v>
      </c>
      <c r="O183" s="88" t="n"/>
      <c r="P183" s="63" t="n">
        <f aca="false" ca="false" dt2D="false" dtr="false" t="normal">N183-Q183-R183-S183-O183-T183</f>
        <v>1319741.3999999997</v>
      </c>
      <c r="Q183" s="63" t="n"/>
      <c r="R183" s="63" t="n">
        <v>382527.42</v>
      </c>
      <c r="S183" s="63" t="n">
        <v>1737696.74</v>
      </c>
      <c r="T183" s="68" t="n">
        <v>0</v>
      </c>
      <c r="U183" s="63" t="n">
        <f aca="false" ca="false" dt2D="false" dtr="false" t="normal">$N183/($K183+$L183)</f>
        <v>1719.4841296024151</v>
      </c>
      <c r="V183" s="63" t="n">
        <f aca="false" ca="false" dt2D="false" dtr="false" t="normal">$N183/($K183+$L183)</f>
        <v>1719.4841296024151</v>
      </c>
      <c r="W183" s="89" t="n">
        <v>2020</v>
      </c>
      <c r="X183" s="1" t="n">
        <v>2020</v>
      </c>
      <c r="AA183" s="65" t="n">
        <f aca="false" ca="false" dt2D="false" dtr="false" t="normal">SUM(AB183:AP183)</f>
        <v>3439965.5599999996</v>
      </c>
      <c r="AB183" s="68" t="n">
        <v>0</v>
      </c>
      <c r="AC183" s="68" t="n">
        <v>0</v>
      </c>
      <c r="AD183" s="68" t="n"/>
      <c r="AE183" s="68" t="n"/>
      <c r="AF183" s="68" t="n">
        <v>0</v>
      </c>
      <c r="AG183" s="68" t="n">
        <v>0</v>
      </c>
      <c r="AH183" s="68" t="n">
        <v>0</v>
      </c>
      <c r="AI183" s="68" t="n">
        <v>0</v>
      </c>
      <c r="AJ183" s="68" t="n">
        <v>768822.95</v>
      </c>
      <c r="AK183" s="68" t="n">
        <v>0</v>
      </c>
      <c r="AL183" s="68" t="n">
        <v>2399529.81</v>
      </c>
      <c r="AM183" s="68" t="n">
        <v>271612.8</v>
      </c>
      <c r="AN183" s="68" t="n"/>
      <c r="AO183" s="68" t="n"/>
      <c r="AP183" s="79" t="n"/>
      <c r="AQ183" s="55" t="n"/>
    </row>
    <row customHeight="true" ht="15" outlineLevel="0" r="184">
      <c r="A184" s="59" t="n">
        <f aca="false" ca="false" dt2D="false" dtr="false" t="normal">+A183+1</f>
        <v>166</v>
      </c>
      <c r="B184" s="60" t="n">
        <f aca="false" ca="false" dt2D="false" dtr="false" t="normal">+B183+1</f>
        <v>37</v>
      </c>
      <c r="C184" s="70" t="s">
        <v>58</v>
      </c>
      <c r="D184" s="70" t="s">
        <v>242</v>
      </c>
      <c r="E184" s="62" t="n">
        <v>1979</v>
      </c>
      <c r="F184" s="62" t="n">
        <v>2012</v>
      </c>
      <c r="G184" s="62" t="s">
        <v>70</v>
      </c>
      <c r="H184" s="62" t="n">
        <v>5</v>
      </c>
      <c r="I184" s="62" t="n">
        <v>3</v>
      </c>
      <c r="J184" s="68" t="n">
        <v>2768.7</v>
      </c>
      <c r="K184" s="68" t="n">
        <v>2481.9</v>
      </c>
      <c r="L184" s="68" t="n">
        <v>45.36</v>
      </c>
      <c r="M184" s="71" t="n">
        <v>130</v>
      </c>
      <c r="N184" s="65" t="n">
        <f aca="false" ca="false" dt2D="false" dtr="false" t="normal">AA184</f>
        <v>486285.54</v>
      </c>
      <c r="O184" s="88" t="n"/>
      <c r="P184" s="63" t="n">
        <f aca="false" ca="false" dt2D="false" dtr="false" t="normal">N184-Q184-R184-S184-O184-T184</f>
        <v>314458.05</v>
      </c>
      <c r="Q184" s="63" t="n"/>
      <c r="R184" s="63" t="n">
        <v>171827.49</v>
      </c>
      <c r="S184" s="63" t="n"/>
      <c r="T184" s="63" t="n"/>
      <c r="U184" s="63" t="n">
        <f aca="false" ca="false" dt2D="false" dtr="false" t="normal">$N184/($K184+$L184)</f>
        <v>192.41611072861517</v>
      </c>
      <c r="V184" s="63" t="n">
        <f aca="false" ca="false" dt2D="false" dtr="false" t="normal">$N184/($K184+$L184)</f>
        <v>192.41611072861517</v>
      </c>
      <c r="W184" s="89" t="n">
        <v>2020</v>
      </c>
      <c r="X184" s="1" t="n">
        <v>2020</v>
      </c>
      <c r="AA184" s="65" t="n">
        <f aca="false" ca="false" dt2D="false" dtr="false" t="normal">SUM(AB184:AP184)</f>
        <v>486285.54</v>
      </c>
      <c r="AB184" s="68" t="n"/>
      <c r="AC184" s="68" t="n">
        <v>0</v>
      </c>
      <c r="AD184" s="68" t="n"/>
      <c r="AE184" s="68" t="n"/>
      <c r="AF184" s="68" t="n">
        <v>0</v>
      </c>
      <c r="AG184" s="68" t="n">
        <v>0</v>
      </c>
      <c r="AH184" s="68" t="n">
        <v>0</v>
      </c>
      <c r="AI184" s="68" t="n">
        <v>0</v>
      </c>
      <c r="AJ184" s="68" t="n">
        <v>0</v>
      </c>
      <c r="AK184" s="68" t="n">
        <v>0</v>
      </c>
      <c r="AL184" s="68" t="n"/>
      <c r="AM184" s="68" t="n">
        <v>486285.54</v>
      </c>
      <c r="AN184" s="68" t="n"/>
      <c r="AO184" s="68" t="n"/>
      <c r="AP184" s="79" t="n"/>
      <c r="AQ184" s="55" t="n"/>
    </row>
    <row customHeight="true" ht="15" outlineLevel="0" r="185">
      <c r="A185" s="59" t="n">
        <f aca="false" ca="false" dt2D="false" dtr="false" t="normal">+A184+1</f>
        <v>167</v>
      </c>
      <c r="B185" s="60" t="n">
        <f aca="false" ca="false" dt2D="false" dtr="false" t="normal">+B184+1</f>
        <v>38</v>
      </c>
      <c r="C185" s="70" t="s">
        <v>58</v>
      </c>
      <c r="D185" s="70" t="s">
        <v>116</v>
      </c>
      <c r="E185" s="62" t="n">
        <v>1988</v>
      </c>
      <c r="F185" s="62" t="n">
        <v>2015</v>
      </c>
      <c r="G185" s="62" t="s">
        <v>70</v>
      </c>
      <c r="H185" s="62" t="n">
        <v>9</v>
      </c>
      <c r="I185" s="62" t="n">
        <v>1</v>
      </c>
      <c r="J185" s="68" t="n">
        <v>2266</v>
      </c>
      <c r="K185" s="68" t="n">
        <v>2000.3</v>
      </c>
      <c r="L185" s="68" t="n">
        <v>0</v>
      </c>
      <c r="M185" s="71" t="n">
        <v>99</v>
      </c>
      <c r="N185" s="65" t="n">
        <f aca="false" ca="false" dt2D="false" dtr="false" t="normal">AA185</f>
        <v>4231466.63</v>
      </c>
      <c r="O185" s="88" t="n"/>
      <c r="P185" s="63" t="n">
        <f aca="false" ca="false" dt2D="false" dtr="false" t="normal">N185-Q185-R185-S185-O185-T185</f>
        <v>3928176.7800000003</v>
      </c>
      <c r="Q185" s="63" t="n"/>
      <c r="R185" s="63" t="n">
        <v>178526.8</v>
      </c>
      <c r="S185" s="63" t="n">
        <v>124763.05</v>
      </c>
      <c r="T185" s="68" t="n">
        <v>0</v>
      </c>
      <c r="U185" s="63" t="n">
        <f aca="false" ca="false" dt2D="false" dtr="false" t="normal">$N185/($K185+$L185)</f>
        <v>2115.4160025996102</v>
      </c>
      <c r="V185" s="63" t="n">
        <f aca="false" ca="false" dt2D="false" dtr="false" t="normal">$N185/($K185+$L185)</f>
        <v>2115.4160025996102</v>
      </c>
      <c r="W185" s="89" t="n">
        <v>2020</v>
      </c>
      <c r="X185" s="1" t="n">
        <v>2020</v>
      </c>
      <c r="AA185" s="65" t="n">
        <f aca="false" ca="false" dt2D="false" dtr="false" t="normal">SUM(AB185:AP185)</f>
        <v>4231466.63</v>
      </c>
      <c r="AB185" s="68" t="n">
        <v>0</v>
      </c>
      <c r="AC185" s="68" t="n">
        <v>505688.36</v>
      </c>
      <c r="AD185" s="68" t="n">
        <v>287579.42</v>
      </c>
      <c r="AE185" s="68" t="n"/>
      <c r="AF185" s="68" t="n">
        <v>0</v>
      </c>
      <c r="AG185" s="68" t="n">
        <v>0</v>
      </c>
      <c r="AH185" s="68" t="n">
        <v>0</v>
      </c>
      <c r="AI185" s="68" t="n">
        <v>0</v>
      </c>
      <c r="AJ185" s="68" t="n">
        <v>854629.24</v>
      </c>
      <c r="AK185" s="68" t="n">
        <v>0</v>
      </c>
      <c r="AL185" s="68" t="n">
        <v>2262459.85</v>
      </c>
      <c r="AM185" s="68" t="n">
        <v>321109.76</v>
      </c>
      <c r="AN185" s="68" t="n"/>
      <c r="AO185" s="68" t="n"/>
      <c r="AP185" s="79" t="n"/>
      <c r="AQ185" s="55" t="n"/>
    </row>
    <row customHeight="true" ht="15" outlineLevel="0" r="186">
      <c r="A186" s="59" t="n">
        <f aca="false" ca="false" dt2D="false" dtr="false" t="normal">+A185+1</f>
        <v>168</v>
      </c>
      <c r="B186" s="60" t="n">
        <f aca="false" ca="false" dt2D="false" dtr="false" t="normal">+B185+1</f>
        <v>39</v>
      </c>
      <c r="C186" s="70" t="s">
        <v>58</v>
      </c>
      <c r="D186" s="70" t="s">
        <v>118</v>
      </c>
      <c r="E186" s="62" t="n">
        <v>1982</v>
      </c>
      <c r="F186" s="62" t="n">
        <v>2008</v>
      </c>
      <c r="G186" s="62" t="s">
        <v>70</v>
      </c>
      <c r="H186" s="62" t="n">
        <v>9</v>
      </c>
      <c r="I186" s="62" t="n">
        <v>1</v>
      </c>
      <c r="J186" s="68" t="n">
        <v>3174.5</v>
      </c>
      <c r="K186" s="68" t="n">
        <v>2191.14</v>
      </c>
      <c r="L186" s="68" t="n">
        <v>319</v>
      </c>
      <c r="M186" s="71" t="n">
        <v>124</v>
      </c>
      <c r="N186" s="65" t="n">
        <f aca="false" ca="false" dt2D="false" dtr="false" t="normal">AA186</f>
        <v>3138069.81</v>
      </c>
      <c r="O186" s="88" t="n"/>
      <c r="P186" s="63" t="n">
        <f aca="false" ca="false" dt2D="false" dtr="false" t="normal">N186-Q186-R186-S186-O186-T186</f>
        <v>1991022.7545985247</v>
      </c>
      <c r="Q186" s="63" t="n"/>
      <c r="R186" s="63" t="n">
        <v>159085.3</v>
      </c>
      <c r="S186" s="63" t="n">
        <v>987961.755401476</v>
      </c>
      <c r="T186" s="68" t="n">
        <v>0</v>
      </c>
      <c r="U186" s="63" t="n">
        <f aca="false" ca="false" dt2D="false" dtr="false" t="normal">$N186/($K186+$L186)</f>
        <v>1250.1572860477902</v>
      </c>
      <c r="V186" s="63" t="n">
        <f aca="false" ca="false" dt2D="false" dtr="false" t="normal">$N186/($K186+$L186)</f>
        <v>1250.1572860477902</v>
      </c>
      <c r="W186" s="89" t="n">
        <v>2020</v>
      </c>
      <c r="X186" s="1" t="n">
        <v>2020</v>
      </c>
      <c r="AA186" s="65" t="n">
        <f aca="false" ca="false" dt2D="false" dtr="false" t="normal">SUM(AB186:AP186)</f>
        <v>3138069.81</v>
      </c>
      <c r="AB186" s="68" t="n">
        <v>0</v>
      </c>
      <c r="AC186" s="68" t="n"/>
      <c r="AD186" s="68" t="n"/>
      <c r="AE186" s="68" t="n"/>
      <c r="AF186" s="68" t="n">
        <v>0</v>
      </c>
      <c r="AG186" s="68" t="n">
        <v>0</v>
      </c>
      <c r="AH186" s="68" t="n">
        <v>0</v>
      </c>
      <c r="AI186" s="68" t="n">
        <v>0</v>
      </c>
      <c r="AJ186" s="68" t="n"/>
      <c r="AK186" s="68" t="n">
        <v>0</v>
      </c>
      <c r="AL186" s="68" t="n">
        <v>3138069.81</v>
      </c>
      <c r="AM186" s="68" t="n"/>
      <c r="AN186" s="68" t="n"/>
      <c r="AO186" s="68" t="n"/>
      <c r="AP186" s="79" t="n"/>
      <c r="AQ186" s="55" t="n"/>
    </row>
    <row customHeight="true" ht="15" outlineLevel="0" r="187">
      <c r="A187" s="59" t="n">
        <f aca="false" ca="false" dt2D="false" dtr="false" t="normal">+A186+1</f>
        <v>169</v>
      </c>
      <c r="B187" s="60" t="n">
        <f aca="false" ca="false" dt2D="false" dtr="false" t="normal">+B186+1</f>
        <v>40</v>
      </c>
      <c r="C187" s="70" t="s">
        <v>243</v>
      </c>
      <c r="D187" s="70" t="s">
        <v>244</v>
      </c>
      <c r="E187" s="62" t="n">
        <v>1977</v>
      </c>
      <c r="F187" s="62" t="n">
        <v>2013</v>
      </c>
      <c r="G187" s="62" t="s">
        <v>92</v>
      </c>
      <c r="H187" s="62" t="n">
        <v>2</v>
      </c>
      <c r="I187" s="62" t="n">
        <v>3</v>
      </c>
      <c r="J187" s="68" t="n">
        <v>962.56</v>
      </c>
      <c r="K187" s="68" t="n">
        <v>770.05</v>
      </c>
      <c r="L187" s="68" t="n">
        <v>0</v>
      </c>
      <c r="M187" s="71" t="n">
        <v>65</v>
      </c>
      <c r="N187" s="65" t="n">
        <f aca="false" ca="false" dt2D="false" dtr="false" t="normal">AA187</f>
        <v>5979264.6899999995</v>
      </c>
      <c r="O187" s="88" t="n"/>
      <c r="P187" s="63" t="n">
        <f aca="false" ca="false" dt2D="false" dtr="false" t="normal">N187-Q187-R187-S187-O187-T187</f>
        <v>5201625.469999999</v>
      </c>
      <c r="Q187" s="63" t="n"/>
      <c r="R187" s="63" t="n">
        <v>175877.73</v>
      </c>
      <c r="S187" s="63" t="n">
        <v>601761.49</v>
      </c>
      <c r="T187" s="68" t="n">
        <v>0</v>
      </c>
      <c r="U187" s="63" t="n">
        <f aca="false" ca="false" dt2D="false" dtr="false" t="normal">$N187/($K187+$L187)</f>
        <v>7764.774612038179</v>
      </c>
      <c r="V187" s="63" t="n">
        <f aca="false" ca="false" dt2D="false" dtr="false" t="normal">$N187/($K187+$L187)</f>
        <v>7764.774612038179</v>
      </c>
      <c r="W187" s="89" t="n">
        <v>2020</v>
      </c>
      <c r="X187" s="1" t="n">
        <v>2020</v>
      </c>
      <c r="AA187" s="65" t="n">
        <f aca="false" ca="false" dt2D="false" dtr="false" t="normal">SUM(AB187:AP187)</f>
        <v>5979264.6899999995</v>
      </c>
      <c r="AB187" s="63" t="n">
        <v>1063452.47</v>
      </c>
      <c r="AC187" s="63" t="n">
        <v>358766.4</v>
      </c>
      <c r="AD187" s="63" t="n">
        <v>0</v>
      </c>
      <c r="AE187" s="63" t="n">
        <v>872185.59</v>
      </c>
      <c r="AF187" s="63" t="n">
        <v>0</v>
      </c>
      <c r="AG187" s="63" t="n">
        <v>0</v>
      </c>
      <c r="AH187" s="63" t="n">
        <v>0</v>
      </c>
      <c r="AI187" s="63" t="n">
        <v>0</v>
      </c>
      <c r="AJ187" s="63" t="n">
        <v>0</v>
      </c>
      <c r="AK187" s="63" t="n">
        <v>0</v>
      </c>
      <c r="AL187" s="63" t="n">
        <v>3601496.4</v>
      </c>
      <c r="AM187" s="63" t="n">
        <v>0</v>
      </c>
      <c r="AN187" s="68" t="n"/>
      <c r="AO187" s="63" t="n"/>
      <c r="AP187" s="79" t="n">
        <v>83363.83</v>
      </c>
      <c r="AQ187" s="55" t="n"/>
    </row>
    <row customHeight="true" ht="15" outlineLevel="0" r="188">
      <c r="A188" s="59" t="n">
        <f aca="false" ca="false" dt2D="false" dtr="false" t="normal">+A187+1</f>
        <v>170</v>
      </c>
      <c r="B188" s="60" t="n">
        <f aca="false" ca="false" dt2D="false" dtr="false" t="normal">+B187+1</f>
        <v>41</v>
      </c>
      <c r="C188" s="70" t="s">
        <v>125</v>
      </c>
      <c r="D188" s="70" t="s">
        <v>199</v>
      </c>
      <c r="E188" s="62" t="n">
        <v>1982</v>
      </c>
      <c r="F188" s="62" t="n">
        <v>2009</v>
      </c>
      <c r="G188" s="62" t="s">
        <v>70</v>
      </c>
      <c r="H188" s="62" t="n">
        <v>5</v>
      </c>
      <c r="I188" s="62" t="n">
        <v>2</v>
      </c>
      <c r="J188" s="68" t="n">
        <v>1767.9</v>
      </c>
      <c r="K188" s="68" t="n">
        <v>1602.4</v>
      </c>
      <c r="L188" s="68" t="n">
        <v>0</v>
      </c>
      <c r="M188" s="71" t="n">
        <v>65</v>
      </c>
      <c r="N188" s="65" t="n">
        <f aca="false" ca="false" dt2D="false" dtr="false" t="normal">AA188</f>
        <v>1317563.6500000001</v>
      </c>
      <c r="O188" s="88" t="n"/>
      <c r="P188" s="63" t="n"/>
      <c r="Q188" s="63" t="n"/>
      <c r="R188" s="63" t="n">
        <v>395324.3</v>
      </c>
      <c r="S188" s="63" t="n">
        <f aca="false" ca="false" dt2D="false" dtr="false" t="normal">N188-O188-Q188-R188-T188</f>
        <v>922239.3500000001</v>
      </c>
      <c r="T188" s="63" t="n"/>
      <c r="U188" s="63" t="n">
        <f aca="false" ca="false" dt2D="false" dtr="false" t="normal">$N188/($K188+$L188)</f>
        <v>822.2439153769346</v>
      </c>
      <c r="V188" s="63" t="n">
        <f aca="false" ca="false" dt2D="false" dtr="false" t="normal">$N188/($K188+$L188)</f>
        <v>822.2439153769346</v>
      </c>
      <c r="W188" s="89" t="n">
        <v>2020</v>
      </c>
      <c r="X188" s="1" t="n">
        <v>2020</v>
      </c>
      <c r="AA188" s="65" t="n">
        <f aca="false" ca="false" dt2D="false" dtr="false" t="normal">SUM(AB188:AP188)</f>
        <v>1317563.6500000001</v>
      </c>
      <c r="AB188" s="68" t="n">
        <v>1296187.31</v>
      </c>
      <c r="AC188" s="68" t="n">
        <v>0</v>
      </c>
      <c r="AD188" s="68" t="n">
        <v>0</v>
      </c>
      <c r="AE188" s="68" t="n">
        <v>0</v>
      </c>
      <c r="AF188" s="68" t="n">
        <v>0</v>
      </c>
      <c r="AG188" s="68" t="n">
        <v>0</v>
      </c>
      <c r="AH188" s="68" t="n">
        <v>0</v>
      </c>
      <c r="AI188" s="68" t="n">
        <v>0</v>
      </c>
      <c r="AJ188" s="68" t="n">
        <v>0</v>
      </c>
      <c r="AK188" s="68" t="n">
        <v>0</v>
      </c>
      <c r="AL188" s="72" t="n">
        <v>0</v>
      </c>
      <c r="AM188" s="68" t="n">
        <v>0</v>
      </c>
      <c r="AN188" s="68" t="n"/>
      <c r="AO188" s="68" t="n"/>
      <c r="AP188" s="79" t="n">
        <v>21376.34</v>
      </c>
      <c r="AQ188" s="55" t="n"/>
    </row>
    <row customHeight="true" ht="15" outlineLevel="0" r="189">
      <c r="A189" s="59" t="n">
        <f aca="false" ca="false" dt2D="false" dtr="false" t="normal">+A188+1</f>
        <v>171</v>
      </c>
      <c r="B189" s="60" t="n">
        <f aca="false" ca="false" dt2D="false" dtr="false" t="normal">+B188+1</f>
        <v>42</v>
      </c>
      <c r="C189" s="70" t="s">
        <v>125</v>
      </c>
      <c r="D189" s="70" t="s">
        <v>200</v>
      </c>
      <c r="E189" s="62" t="n">
        <v>1992</v>
      </c>
      <c r="F189" s="62" t="n">
        <v>1992</v>
      </c>
      <c r="G189" s="62" t="s">
        <v>70</v>
      </c>
      <c r="H189" s="62" t="n">
        <v>5</v>
      </c>
      <c r="I189" s="62" t="n">
        <v>2</v>
      </c>
      <c r="J189" s="68" t="n">
        <v>1787.3</v>
      </c>
      <c r="K189" s="68" t="n">
        <v>1277.1</v>
      </c>
      <c r="L189" s="68" t="n">
        <v>304.2</v>
      </c>
      <c r="M189" s="71" t="n">
        <v>44</v>
      </c>
      <c r="N189" s="65" t="n">
        <f aca="false" ca="false" dt2D="false" dtr="false" t="normal">AA189</f>
        <v>1009778.48</v>
      </c>
      <c r="O189" s="88" t="n"/>
      <c r="P189" s="63" t="n"/>
      <c r="Q189" s="63" t="n"/>
      <c r="R189" s="63" t="n">
        <v>442306.38</v>
      </c>
      <c r="S189" s="63" t="n">
        <f aca="false" ca="false" dt2D="false" dtr="false" t="normal">N189-O189-Q189-R189-T189</f>
        <v>567472.1</v>
      </c>
      <c r="T189" s="63" t="n"/>
      <c r="U189" s="63" t="n">
        <f aca="false" ca="false" dt2D="false" dtr="false" t="normal">$N189/($K189+$L189)</f>
        <v>638.5748940744957</v>
      </c>
      <c r="V189" s="63" t="n">
        <f aca="false" ca="false" dt2D="false" dtr="false" t="normal">$N189/($K189+$L189)</f>
        <v>638.5748940744957</v>
      </c>
      <c r="W189" s="89" t="n">
        <v>2020</v>
      </c>
      <c r="X189" s="1" t="n">
        <v>2020</v>
      </c>
      <c r="AA189" s="65" t="n">
        <f aca="false" ca="false" dt2D="false" dtr="false" t="normal">SUM(AB189:AP189)</f>
        <v>1009778.48</v>
      </c>
      <c r="AB189" s="68" t="n">
        <v>994028.66</v>
      </c>
      <c r="AC189" s="68" t="n">
        <v>0</v>
      </c>
      <c r="AD189" s="68" t="n">
        <v>0</v>
      </c>
      <c r="AE189" s="68" t="n">
        <v>0</v>
      </c>
      <c r="AF189" s="68" t="n">
        <v>0</v>
      </c>
      <c r="AG189" s="68" t="n">
        <v>0</v>
      </c>
      <c r="AH189" s="68" t="n">
        <v>0</v>
      </c>
      <c r="AI189" s="68" t="n">
        <v>0</v>
      </c>
      <c r="AJ189" s="68" t="n">
        <v>0</v>
      </c>
      <c r="AK189" s="68" t="n">
        <v>0</v>
      </c>
      <c r="AL189" s="72" t="n">
        <v>0</v>
      </c>
      <c r="AM189" s="68" t="n">
        <v>0</v>
      </c>
      <c r="AN189" s="68" t="n"/>
      <c r="AO189" s="68" t="n"/>
      <c r="AP189" s="79" t="n">
        <v>15749.82</v>
      </c>
      <c r="AQ189" s="55" t="n"/>
    </row>
    <row customHeight="true" ht="15" outlineLevel="0" r="190">
      <c r="A190" s="59" t="n">
        <f aca="false" ca="false" dt2D="false" dtr="false" t="normal">+A189+1</f>
        <v>172</v>
      </c>
      <c r="B190" s="60" t="n">
        <f aca="false" ca="false" dt2D="false" dtr="false" t="normal">+B189+1</f>
        <v>43</v>
      </c>
      <c r="C190" s="70" t="s">
        <v>125</v>
      </c>
      <c r="D190" s="70" t="s">
        <v>126</v>
      </c>
      <c r="E190" s="62" t="n">
        <v>1974</v>
      </c>
      <c r="F190" s="62" t="n">
        <v>1974</v>
      </c>
      <c r="G190" s="62" t="s">
        <v>70</v>
      </c>
      <c r="H190" s="62" t="n">
        <v>2</v>
      </c>
      <c r="I190" s="62" t="n">
        <v>3</v>
      </c>
      <c r="J190" s="68" t="n">
        <v>1039.5</v>
      </c>
      <c r="K190" s="68" t="n">
        <v>915.4</v>
      </c>
      <c r="L190" s="68" t="n">
        <v>0</v>
      </c>
      <c r="M190" s="71" t="n">
        <v>39</v>
      </c>
      <c r="N190" s="65" t="n">
        <f aca="false" ca="false" dt2D="false" dtr="false" t="normal">AA190</f>
        <v>299370.15</v>
      </c>
      <c r="O190" s="88" t="n"/>
      <c r="P190" s="63" t="n">
        <f aca="false" ca="false" dt2D="false" dtr="false" t="normal">N190-Q190-R190-S190-O190-T190</f>
        <v>0</v>
      </c>
      <c r="Q190" s="63" t="n"/>
      <c r="R190" s="63" t="n">
        <v>70580.81</v>
      </c>
      <c r="S190" s="63" t="n">
        <v>200954.96</v>
      </c>
      <c r="T190" s="68" t="n">
        <v>27834.38</v>
      </c>
      <c r="U190" s="63" t="n">
        <f aca="false" ca="false" dt2D="false" dtr="false" t="normal">$N190/($K190+$L190)</f>
        <v>327.03752457941886</v>
      </c>
      <c r="V190" s="63" t="n">
        <f aca="false" ca="false" dt2D="false" dtr="false" t="normal">$N190/($K190+$L190)</f>
        <v>327.03752457941886</v>
      </c>
      <c r="W190" s="89" t="n">
        <v>2020</v>
      </c>
      <c r="X190" s="1" t="n">
        <v>2020</v>
      </c>
      <c r="AA190" s="65" t="n">
        <f aca="false" ca="false" dt2D="false" dtr="false" t="normal">SUM(AB190:AP190)</f>
        <v>299370.15</v>
      </c>
      <c r="AB190" s="68" t="n"/>
      <c r="AC190" s="68" t="n">
        <v>0</v>
      </c>
      <c r="AD190" s="68" t="n">
        <v>293075.87</v>
      </c>
      <c r="AE190" s="68" t="n">
        <v>0</v>
      </c>
      <c r="AF190" s="68" t="n"/>
      <c r="AG190" s="68" t="n">
        <v>0</v>
      </c>
      <c r="AH190" s="68" t="n">
        <v>0</v>
      </c>
      <c r="AI190" s="68" t="n">
        <v>0</v>
      </c>
      <c r="AJ190" s="68" t="n">
        <v>0</v>
      </c>
      <c r="AK190" s="68" t="n">
        <v>0</v>
      </c>
      <c r="AL190" s="72" t="n">
        <v>0</v>
      </c>
      <c r="AM190" s="68" t="n">
        <v>0</v>
      </c>
      <c r="AN190" s="68" t="n"/>
      <c r="AO190" s="68" t="n"/>
      <c r="AP190" s="79" t="n">
        <v>6294.28</v>
      </c>
      <c r="AQ190" s="55" t="n"/>
    </row>
    <row customHeight="true" ht="15" outlineLevel="0" r="191">
      <c r="A191" s="59" t="n">
        <f aca="false" ca="false" dt2D="false" dtr="false" t="normal">+A190+1</f>
        <v>173</v>
      </c>
      <c r="B191" s="60" t="n">
        <f aca="false" ca="false" dt2D="false" dtr="false" t="normal">+B190+1</f>
        <v>44</v>
      </c>
      <c r="C191" s="70" t="s">
        <v>125</v>
      </c>
      <c r="D191" s="70" t="s">
        <v>245</v>
      </c>
      <c r="E191" s="62" t="n">
        <v>1979</v>
      </c>
      <c r="F191" s="62" t="n">
        <v>1979</v>
      </c>
      <c r="G191" s="62" t="s">
        <v>70</v>
      </c>
      <c r="H191" s="62" t="n">
        <v>5</v>
      </c>
      <c r="I191" s="62" t="n">
        <v>3</v>
      </c>
      <c r="J191" s="68" t="n">
        <v>3608.2</v>
      </c>
      <c r="K191" s="68" t="n">
        <v>1851.1</v>
      </c>
      <c r="L191" s="68" t="n">
        <v>996.9</v>
      </c>
      <c r="M191" s="71" t="n">
        <v>123</v>
      </c>
      <c r="N191" s="65" t="n">
        <f aca="false" ca="false" dt2D="false" dtr="false" t="normal">AA191</f>
        <v>1636980.7800000003</v>
      </c>
      <c r="O191" s="88" t="n"/>
      <c r="P191" s="63" t="n">
        <f aca="false" ca="false" dt2D="false" dtr="false" t="normal">N191-Q191-R191-S191-O191-T191</f>
        <v>0</v>
      </c>
      <c r="Q191" s="63" t="n"/>
      <c r="R191" s="63" t="n">
        <v>810307.04</v>
      </c>
      <c r="S191" s="63" t="n">
        <v>25438.56</v>
      </c>
      <c r="T191" s="68" t="n">
        <v>801235.18</v>
      </c>
      <c r="U191" s="63" t="n">
        <f aca="false" ca="false" dt2D="false" dtr="false" t="normal">$N191/($K191+$L191)</f>
        <v>574.782577247191</v>
      </c>
      <c r="V191" s="63" t="n">
        <f aca="false" ca="false" dt2D="false" dtr="false" t="normal">$N191/($K191+$L191)</f>
        <v>574.782577247191</v>
      </c>
      <c r="W191" s="89" t="n">
        <v>2020</v>
      </c>
      <c r="X191" s="1" t="n">
        <v>2020</v>
      </c>
      <c r="AA191" s="65" t="n">
        <f aca="false" ca="false" dt2D="false" dtr="false" t="normal">SUM(AB191:AP191)</f>
        <v>1636980.7800000003</v>
      </c>
      <c r="AB191" s="68" t="n">
        <v>0</v>
      </c>
      <c r="AC191" s="68" t="n">
        <v>0</v>
      </c>
      <c r="AD191" s="68" t="n">
        <v>1599383.22</v>
      </c>
      <c r="AE191" s="68" t="n">
        <v>0</v>
      </c>
      <c r="AF191" s="68" t="n">
        <v>0</v>
      </c>
      <c r="AG191" s="68" t="n">
        <v>0</v>
      </c>
      <c r="AH191" s="68" t="n">
        <v>0</v>
      </c>
      <c r="AI191" s="68" t="n">
        <v>0</v>
      </c>
      <c r="AJ191" s="68" t="n">
        <v>0</v>
      </c>
      <c r="AK191" s="68" t="n">
        <v>0</v>
      </c>
      <c r="AL191" s="72" t="n">
        <v>0</v>
      </c>
      <c r="AM191" s="68" t="n">
        <v>0</v>
      </c>
      <c r="AN191" s="68" t="n"/>
      <c r="AO191" s="68" t="n"/>
      <c r="AP191" s="79" t="n">
        <v>37597.56</v>
      </c>
      <c r="AQ191" s="55" t="n"/>
    </row>
    <row outlineLevel="0" r="192">
      <c r="A192" s="73" t="n"/>
      <c r="B192" s="74" t="n"/>
      <c r="C192" s="83" t="n"/>
      <c r="D192" s="84" t="s">
        <v>246</v>
      </c>
      <c r="E192" s="85" t="n"/>
      <c r="F192" s="85" t="n"/>
      <c r="G192" s="85" t="n"/>
      <c r="H192" s="85" t="n"/>
      <c r="I192" s="85" t="n"/>
      <c r="J192" s="86" t="n">
        <f aca="false" ca="false" dt2D="false" dtr="false" t="normal">SUM(J193:J285)</f>
        <v>368830.6</v>
      </c>
      <c r="K192" s="86" t="n">
        <f aca="false" ca="false" dt2D="false" dtr="false" t="normal">SUM(K193:K285)</f>
        <v>301770.61999999994</v>
      </c>
      <c r="L192" s="86" t="n">
        <f aca="false" ca="false" dt2D="false" dtr="false" t="normal">SUM(L193:L285)</f>
        <v>13453.519999999999</v>
      </c>
      <c r="M192" s="86" t="n">
        <f aca="false" ca="false" dt2D="false" dtr="false" t="normal">SUM(M193:M285)</f>
        <v>13750</v>
      </c>
      <c r="N192" s="86" t="n">
        <f aca="false" ca="false" dt2D="false" dtr="false" t="normal">SUM(N193:N285)</f>
        <v>377601493.33999985</v>
      </c>
      <c r="O192" s="86" t="n">
        <f aca="false" ca="false" dt2D="false" dtr="false" t="normal">SUM(O193:O285)</f>
        <v>0</v>
      </c>
      <c r="P192" s="86" t="n">
        <f aca="false" ca="false" dt2D="false" dtr="false" t="normal">SUM(P193:P285)</f>
        <v>138520816.83971557</v>
      </c>
      <c r="Q192" s="86" t="n">
        <f aca="false" ca="false" dt2D="false" dtr="false" t="normal">SUM(Q193:Q285)</f>
        <v>0</v>
      </c>
      <c r="R192" s="86" t="n">
        <f aca="false" ca="false" dt2D="false" dtr="false" t="normal">SUM(R193:R285)</f>
        <v>57028237.51000003</v>
      </c>
      <c r="S192" s="86" t="n">
        <f aca="false" ca="false" dt2D="false" dtr="false" t="normal">SUM(S193:S285)</f>
        <v>182052438.99028435</v>
      </c>
      <c r="T192" s="86" t="n">
        <f aca="false" ca="false" dt2D="false" dtr="false" t="normal">SUM(T193:T285)</f>
        <v>0</v>
      </c>
      <c r="U192" s="86" t="n"/>
      <c r="V192" s="86" t="n"/>
      <c r="W192" s="86" t="n"/>
      <c r="X192" s="4" t="n">
        <f aca="false" ca="false" dt2D="false" dtr="false" t="normal">+N192-'Приложение №2'!F192</f>
        <v>-0.0000002384185791015625</v>
      </c>
      <c r="Y192" s="86" t="n">
        <f aca="false" ca="false" dt2D="false" dtr="false" t="normal">SUM(Y193:Y285)</f>
        <v>0</v>
      </c>
      <c r="Z192" s="86" t="n">
        <f aca="false" ca="false" dt2D="false" dtr="false" t="normal">SUM(Z193:Z285)</f>
        <v>0</v>
      </c>
      <c r="AA192" s="86" t="n">
        <f aca="false" ca="false" dt2D="false" dtr="false" t="normal">SUM(AA193:AA285)</f>
        <v>377560746.9399999</v>
      </c>
      <c r="AB192" s="86" t="n">
        <f aca="false" ca="false" dt2D="false" dtr="false" t="normal">SUM(AB193:AB285)</f>
        <v>77233783.92671986</v>
      </c>
      <c r="AC192" s="86" t="n">
        <f aca="false" ca="false" dt2D="false" dtr="false" t="normal">SUM(AC193:AC285)</f>
        <v>41949856.12181477</v>
      </c>
      <c r="AD192" s="86" t="n">
        <f aca="false" ca="false" dt2D="false" dtr="false" t="normal">SUM(AD193:AD285)</f>
        <v>8986686.790000001</v>
      </c>
      <c r="AE192" s="86" t="n">
        <f aca="false" ca="false" dt2D="false" dtr="false" t="normal">SUM(AE193:AE285)</f>
        <v>28132693.601465397</v>
      </c>
      <c r="AF192" s="86" t="n">
        <f aca="false" ca="false" dt2D="false" dtr="false" t="normal">SUM(AF193:AF285)</f>
        <v>1503627.44</v>
      </c>
      <c r="AG192" s="86" t="n">
        <f aca="false" ca="false" dt2D="false" dtr="false" t="normal">SUM(AG193:AG285)</f>
        <v>0</v>
      </c>
      <c r="AH192" s="86" t="n">
        <f aca="false" ca="false" dt2D="false" dtr="false" t="normal">SUM(AH193:AH285)</f>
        <v>0</v>
      </c>
      <c r="AI192" s="86" t="n">
        <f aca="false" ca="false" dt2D="false" dtr="false" t="normal">SUM(AI193:AI285)</f>
        <v>4962428.95</v>
      </c>
      <c r="AJ192" s="86" t="n">
        <f aca="false" ca="false" dt2D="false" dtr="false" t="normal">SUM(AJ193:AJ285)</f>
        <v>75258412.80000001</v>
      </c>
      <c r="AK192" s="86" t="n">
        <f aca="false" ca="false" dt2D="false" dtr="false" t="normal">SUM(AK193:AK285)</f>
        <v>7390101.27</v>
      </c>
      <c r="AL192" s="86" t="n">
        <f aca="false" ca="false" dt2D="false" dtr="false" t="normal">SUM(AL193:AL285)</f>
        <v>104896037.31000002</v>
      </c>
      <c r="AM192" s="86" t="n">
        <f aca="false" ca="false" dt2D="false" dtr="false" t="normal">SUM(AM193:AM285)</f>
        <v>24097043.179999996</v>
      </c>
      <c r="AN192" s="86" t="n">
        <f aca="false" ca="false" dt2D="false" dtr="false" t="normal">SUM(AN193:AN285)</f>
        <v>0</v>
      </c>
      <c r="AO192" s="86" t="n">
        <f aca="false" ca="false" dt2D="false" dtr="false" t="normal">SUM(AO193:AO285)</f>
        <v>0</v>
      </c>
      <c r="AP192" s="86" t="n">
        <f aca="false" ca="false" dt2D="false" dtr="false" t="normal">SUM(AP193:AP285)</f>
        <v>3150075.55</v>
      </c>
      <c r="AQ192" s="55" t="n"/>
    </row>
    <row customHeight="true" ht="15" outlineLevel="0" r="193">
      <c r="A193" s="59" t="n">
        <f aca="false" ca="false" dt2D="false" dtr="false" t="normal">+A191+1</f>
        <v>174</v>
      </c>
      <c r="B193" s="60" t="n">
        <f aca="false" ca="false" dt2D="false" dtr="false" t="normal">+B192+1</f>
        <v>1</v>
      </c>
      <c r="C193" s="70" t="s">
        <v>54</v>
      </c>
      <c r="D193" s="70" t="s">
        <v>247</v>
      </c>
      <c r="E193" s="62" t="n">
        <v>1986</v>
      </c>
      <c r="F193" s="62" t="n">
        <v>2017</v>
      </c>
      <c r="G193" s="62" t="s">
        <v>60</v>
      </c>
      <c r="H193" s="62" t="n">
        <v>9</v>
      </c>
      <c r="I193" s="62" t="n">
        <v>6</v>
      </c>
      <c r="J193" s="68" t="n">
        <v>11681</v>
      </c>
      <c r="K193" s="68" t="n">
        <v>10019.9</v>
      </c>
      <c r="L193" s="68" t="n">
        <v>253.8</v>
      </c>
      <c r="M193" s="71" t="n">
        <v>440</v>
      </c>
      <c r="N193" s="65" t="n">
        <f aca="false" ca="false" dt2D="false" dtr="false" t="normal">AA193</f>
        <v>9942706.31</v>
      </c>
      <c r="O193" s="88" t="n"/>
      <c r="P193" s="63" t="n">
        <f aca="false" ca="false" dt2D="false" dtr="false" t="normal">N193-Q193-R193-S193-O193-T193</f>
        <v>6600972.0200000005</v>
      </c>
      <c r="Q193" s="63" t="n"/>
      <c r="R193" s="63" t="n">
        <v>3341734.29</v>
      </c>
      <c r="S193" s="63" t="n"/>
      <c r="T193" s="68" t="n">
        <v>0</v>
      </c>
      <c r="U193" s="63" t="n">
        <f aca="false" ca="false" dt2D="false" dtr="false" t="normal">$N193/($K193+$L193)</f>
        <v>967.78242600037</v>
      </c>
      <c r="V193" s="63" t="n">
        <f aca="false" ca="false" dt2D="false" dtr="false" t="normal">$N193/($K193+$L193)</f>
        <v>967.78242600037</v>
      </c>
      <c r="W193" s="89" t="n">
        <v>2020</v>
      </c>
      <c r="X193" s="4" t="n">
        <f aca="false" ca="false" dt2D="false" dtr="false" t="normal">+N193-'Приложение №2'!F193</f>
        <v>0</v>
      </c>
      <c r="AA193" s="65" t="n">
        <f aca="false" ca="false" dt2D="false" dtr="false" t="normal">SUM(AB193:AP193)</f>
        <v>9942706.31</v>
      </c>
      <c r="AB193" s="68" t="n">
        <v>0</v>
      </c>
      <c r="AC193" s="68" t="n">
        <v>0</v>
      </c>
      <c r="AD193" s="68" t="n">
        <v>0</v>
      </c>
      <c r="AE193" s="68" t="n">
        <v>0</v>
      </c>
      <c r="AF193" s="68" t="n">
        <v>0</v>
      </c>
      <c r="AG193" s="68" t="n">
        <v>0</v>
      </c>
      <c r="AH193" s="68" t="n">
        <v>0</v>
      </c>
      <c r="AI193" s="68" t="n">
        <v>0</v>
      </c>
      <c r="AJ193" s="68" t="n">
        <v>0</v>
      </c>
      <c r="AK193" s="68" t="n">
        <v>0</v>
      </c>
      <c r="AL193" s="68" t="n">
        <v>9942706.31</v>
      </c>
      <c r="AM193" s="68" t="n">
        <v>0</v>
      </c>
      <c r="AN193" s="68" t="n"/>
      <c r="AO193" s="68" t="n"/>
      <c r="AP193" s="79" t="n"/>
      <c r="AQ193" s="55" t="n">
        <f aca="false" ca="false" dt2D="false" dtr="false" t="normal">+N193-'Приложение №2'!F193</f>
        <v>0</v>
      </c>
    </row>
    <row customHeight="true" ht="15" outlineLevel="0" r="194">
      <c r="A194" s="59" t="n">
        <f aca="false" ca="false" dt2D="false" dtr="false" t="normal">+A193+1</f>
        <v>175</v>
      </c>
      <c r="B194" s="60" t="n">
        <f aca="false" ca="false" dt2D="false" dtr="false" t="normal">+B193+1</f>
        <v>2</v>
      </c>
      <c r="C194" s="70" t="s">
        <v>54</v>
      </c>
      <c r="D194" s="70" t="s">
        <v>248</v>
      </c>
      <c r="E194" s="62" t="n">
        <v>1981</v>
      </c>
      <c r="F194" s="62" t="n">
        <v>2012</v>
      </c>
      <c r="G194" s="62" t="s">
        <v>56</v>
      </c>
      <c r="H194" s="62" t="n">
        <v>4</v>
      </c>
      <c r="I194" s="62" t="n">
        <v>6</v>
      </c>
      <c r="J194" s="68" t="n">
        <v>3985.3</v>
      </c>
      <c r="K194" s="68" t="n">
        <v>3515.3</v>
      </c>
      <c r="L194" s="68" t="n">
        <v>0</v>
      </c>
      <c r="M194" s="71" t="n">
        <v>151</v>
      </c>
      <c r="N194" s="65" t="n">
        <f aca="false" ca="false" dt2D="false" dtr="false" t="normal">AA194</f>
        <v>3936771.15</v>
      </c>
      <c r="O194" s="88" t="n"/>
      <c r="P194" s="63" t="n">
        <f aca="false" ca="false" dt2D="false" dtr="false" t="normal">N194-Q194-R194-S194-O194-T194</f>
        <v>2317404.58</v>
      </c>
      <c r="Q194" s="63" t="n"/>
      <c r="R194" s="63" t="n">
        <v>515344.96</v>
      </c>
      <c r="S194" s="63" t="n">
        <v>1104021.61</v>
      </c>
      <c r="T194" s="63" t="n"/>
      <c r="U194" s="63" t="n">
        <f aca="false" ca="false" dt2D="false" dtr="false" t="normal">$N194/($K194+$L194)</f>
        <v>1119.896210849714</v>
      </c>
      <c r="V194" s="63" t="n">
        <f aca="false" ca="false" dt2D="false" dtr="false" t="normal">$N194/($K194+$L194)</f>
        <v>1119.896210849714</v>
      </c>
      <c r="W194" s="89" t="n">
        <v>2020</v>
      </c>
      <c r="X194" s="4" t="n">
        <f aca="false" ca="false" dt2D="false" dtr="false" t="normal">+N194-'Приложение №2'!F194</f>
        <v>0</v>
      </c>
      <c r="AA194" s="65" t="n">
        <f aca="false" ca="false" dt2D="false" dtr="false" t="normal">SUM(AB194:AP194)</f>
        <v>3936771.15</v>
      </c>
      <c r="AB194" s="68" t="n">
        <v>3034425.72</v>
      </c>
      <c r="AC194" s="68" t="n">
        <v>0</v>
      </c>
      <c r="AD194" s="68" t="n">
        <v>0</v>
      </c>
      <c r="AE194" s="68" t="n">
        <v>885369.57</v>
      </c>
      <c r="AF194" s="68" t="n">
        <v>0</v>
      </c>
      <c r="AG194" s="68" t="n">
        <v>0</v>
      </c>
      <c r="AH194" s="68" t="n">
        <v>0</v>
      </c>
      <c r="AI194" s="68" t="n">
        <v>0</v>
      </c>
      <c r="AJ194" s="68" t="n">
        <v>0</v>
      </c>
      <c r="AK194" s="68" t="n"/>
      <c r="AL194" s="72" t="n">
        <v>0</v>
      </c>
      <c r="AM194" s="68" t="n">
        <v>0</v>
      </c>
      <c r="AN194" s="68" t="n"/>
      <c r="AO194" s="68" t="n"/>
      <c r="AP194" s="69" t="n">
        <v>16975.86</v>
      </c>
      <c r="AQ194" s="55" t="n">
        <f aca="false" ca="false" dt2D="false" dtr="false" t="normal">+N194-'Приложение №2'!F194</f>
        <v>0</v>
      </c>
    </row>
    <row customHeight="true" ht="15" outlineLevel="0" r="195">
      <c r="A195" s="59" t="n">
        <f aca="false" ca="false" dt2D="false" dtr="false" t="normal">+A194+1</f>
        <v>176</v>
      </c>
      <c r="B195" s="60" t="n">
        <f aca="false" ca="false" dt2D="false" dtr="false" t="normal">+B194+1</f>
        <v>3</v>
      </c>
      <c r="C195" s="70" t="s">
        <v>54</v>
      </c>
      <c r="D195" s="70" t="s">
        <v>249</v>
      </c>
      <c r="E195" s="62" t="n">
        <v>1990</v>
      </c>
      <c r="F195" s="62" t="n">
        <v>1990</v>
      </c>
      <c r="G195" s="62" t="s">
        <v>56</v>
      </c>
      <c r="H195" s="62" t="n">
        <v>5</v>
      </c>
      <c r="I195" s="62" t="n">
        <v>6</v>
      </c>
      <c r="J195" s="68" t="n">
        <v>5154.3</v>
      </c>
      <c r="K195" s="68" t="n">
        <v>4612.3</v>
      </c>
      <c r="L195" s="68" t="n">
        <v>0</v>
      </c>
      <c r="M195" s="71" t="n">
        <v>217</v>
      </c>
      <c r="N195" s="65" t="n">
        <f aca="false" ca="false" dt2D="false" dtr="false" t="normal">AA195</f>
        <v>4052781.68</v>
      </c>
      <c r="O195" s="88" t="n"/>
      <c r="P195" s="63" t="n">
        <v>0</v>
      </c>
      <c r="Q195" s="63" t="n"/>
      <c r="R195" s="63" t="n">
        <v>1333146.48</v>
      </c>
      <c r="S195" s="63" t="n">
        <f aca="false" ca="false" dt2D="false" dtr="false" t="normal">N195-O195-Q195-R195-T195</f>
        <v>2719635.2</v>
      </c>
      <c r="T195" s="63" t="n"/>
      <c r="U195" s="63" t="n">
        <f aca="false" ca="false" dt2D="false" dtr="false" t="normal">$N195/($K195+$L195)</f>
        <v>878.6899551200052</v>
      </c>
      <c r="V195" s="63" t="n">
        <f aca="false" ca="false" dt2D="false" dtr="false" t="normal">$N195/($K195+$L195)</f>
        <v>878.6899551200052</v>
      </c>
      <c r="W195" s="89" t="n">
        <v>2020</v>
      </c>
      <c r="X195" s="4" t="n">
        <f aca="false" ca="false" dt2D="false" dtr="false" t="normal">+N195-'Приложение №2'!F195</f>
        <v>0</v>
      </c>
      <c r="AA195" s="65" t="n">
        <f aca="false" ca="false" dt2D="false" dtr="false" t="normal">SUM(AB195:AP195)</f>
        <v>4052781.68</v>
      </c>
      <c r="AB195" s="68" t="n">
        <v>0</v>
      </c>
      <c r="AC195" s="68" t="n">
        <v>0</v>
      </c>
      <c r="AD195" s="68" t="n">
        <v>0</v>
      </c>
      <c r="AE195" s="68" t="n">
        <v>0</v>
      </c>
      <c r="AF195" s="68" t="n">
        <v>0</v>
      </c>
      <c r="AG195" s="68" t="n">
        <v>0</v>
      </c>
      <c r="AH195" s="68" t="n">
        <v>0</v>
      </c>
      <c r="AI195" s="68" t="n">
        <v>0</v>
      </c>
      <c r="AJ195" s="68" t="n">
        <v>3994677.2</v>
      </c>
      <c r="AK195" s="68" t="n">
        <v>0</v>
      </c>
      <c r="AL195" s="72" t="n">
        <v>0</v>
      </c>
      <c r="AM195" s="68" t="n">
        <v>0</v>
      </c>
      <c r="AN195" s="63" t="n"/>
      <c r="AO195" s="68" t="n"/>
      <c r="AP195" s="79" t="n">
        <v>58104.48</v>
      </c>
      <c r="AQ195" s="55" t="n">
        <f aca="false" ca="false" dt2D="false" dtr="false" t="normal">+N195-'Приложение №2'!F195</f>
        <v>0</v>
      </c>
    </row>
    <row customHeight="true" ht="15" outlineLevel="0" r="196">
      <c r="A196" s="59" t="n">
        <f aca="false" ca="false" dt2D="false" dtr="false" t="normal">+A195+1</f>
        <v>177</v>
      </c>
      <c r="B196" s="60" t="n">
        <f aca="false" ca="false" dt2D="false" dtr="false" t="normal">+B195+1</f>
        <v>4</v>
      </c>
      <c r="C196" s="70" t="s">
        <v>54</v>
      </c>
      <c r="D196" s="70" t="s">
        <v>250</v>
      </c>
      <c r="E196" s="62" t="n">
        <v>1986</v>
      </c>
      <c r="F196" s="62" t="n">
        <v>2017</v>
      </c>
      <c r="G196" s="62" t="s">
        <v>56</v>
      </c>
      <c r="H196" s="62" t="n">
        <v>9</v>
      </c>
      <c r="I196" s="62" t="n">
        <v>1</v>
      </c>
      <c r="J196" s="68" t="n">
        <v>3140.1</v>
      </c>
      <c r="K196" s="68" t="n">
        <v>2658.6</v>
      </c>
      <c r="L196" s="68" t="n">
        <v>0</v>
      </c>
      <c r="M196" s="71" t="n">
        <v>96</v>
      </c>
      <c r="N196" s="65" t="n">
        <f aca="false" ca="false" dt2D="false" dtr="false" t="normal">AA196</f>
        <v>1996886.58</v>
      </c>
      <c r="O196" s="88" t="n"/>
      <c r="P196" s="63" t="n"/>
      <c r="Q196" s="63" t="n"/>
      <c r="R196" s="63" t="n">
        <v>384466.48</v>
      </c>
      <c r="S196" s="63" t="n">
        <f aca="false" ca="false" dt2D="false" dtr="false" t="normal">N196-O196-Q196-R196-T196</f>
        <v>1612420.1</v>
      </c>
      <c r="T196" s="68" t="n"/>
      <c r="U196" s="63" t="n">
        <f aca="false" ca="false" dt2D="false" dtr="false" t="normal">$N196/($K196+$L196)</f>
        <v>751.1045587903409</v>
      </c>
      <c r="V196" s="63" t="n">
        <f aca="false" ca="false" dt2D="false" dtr="false" t="normal">$N196/($K196+$L196)</f>
        <v>751.1045587903409</v>
      </c>
      <c r="W196" s="89" t="n">
        <v>2020</v>
      </c>
      <c r="X196" s="4" t="n">
        <f aca="false" ca="false" dt2D="false" dtr="false" t="normal">+N196-'Приложение №2'!F196</f>
        <v>0</v>
      </c>
      <c r="AA196" s="65" t="n">
        <f aca="false" ca="false" dt2D="false" dtr="false" t="normal">SUM(AB196:AP196)</f>
        <v>1996886.58</v>
      </c>
      <c r="AB196" s="68" t="n">
        <v>862161.12</v>
      </c>
      <c r="AC196" s="68" t="n">
        <v>1134725.46</v>
      </c>
      <c r="AD196" s="68" t="n"/>
      <c r="AE196" s="68" t="n"/>
      <c r="AF196" s="68" t="n"/>
      <c r="AG196" s="68" t="n"/>
      <c r="AH196" s="68" t="n"/>
      <c r="AI196" s="68" t="n"/>
      <c r="AJ196" s="68" t="n"/>
      <c r="AK196" s="68" t="n">
        <v>0</v>
      </c>
      <c r="AL196" s="72" t="n">
        <v>0</v>
      </c>
      <c r="AM196" s="68" t="n">
        <v>0</v>
      </c>
      <c r="AN196" s="68" t="n"/>
      <c r="AO196" s="68" t="n"/>
      <c r="AP196" s="69" t="n"/>
      <c r="AQ196" s="55" t="n">
        <f aca="false" ca="false" dt2D="false" dtr="false" t="normal">+N196-'Приложение №2'!F196</f>
        <v>0</v>
      </c>
    </row>
    <row customHeight="true" ht="15" outlineLevel="0" r="197">
      <c r="A197" s="59" t="n">
        <f aca="false" ca="false" dt2D="false" dtr="false" t="normal">+A196+1</f>
        <v>178</v>
      </c>
      <c r="B197" s="60" t="n">
        <f aca="false" ca="false" dt2D="false" dtr="false" t="normal">+B196+1</f>
        <v>5</v>
      </c>
      <c r="C197" s="70" t="s">
        <v>54</v>
      </c>
      <c r="D197" s="70" t="s">
        <v>251</v>
      </c>
      <c r="E197" s="62" t="n">
        <v>1986</v>
      </c>
      <c r="F197" s="62" t="n">
        <v>2008</v>
      </c>
      <c r="G197" s="62" t="s">
        <v>56</v>
      </c>
      <c r="H197" s="62" t="n">
        <v>9</v>
      </c>
      <c r="I197" s="62" t="n">
        <v>5</v>
      </c>
      <c r="J197" s="68" t="n">
        <v>12756.9</v>
      </c>
      <c r="K197" s="68" t="n">
        <v>10418.6</v>
      </c>
      <c r="L197" s="68" t="n">
        <v>133.3</v>
      </c>
      <c r="M197" s="71" t="n">
        <v>393</v>
      </c>
      <c r="N197" s="65" t="n">
        <f aca="false" ca="false" dt2D="false" dtr="false" t="normal">AA197</f>
        <v>4962428.95</v>
      </c>
      <c r="O197" s="88" t="n"/>
      <c r="P197" s="63" t="n">
        <v>0</v>
      </c>
      <c r="Q197" s="63" t="n"/>
      <c r="R197" s="63" t="n">
        <v>2117001.72</v>
      </c>
      <c r="S197" s="63" t="n">
        <f aca="false" ca="false" dt2D="false" dtr="false" t="normal">N197-O197-Q197-R197-T197</f>
        <v>2845427.23</v>
      </c>
      <c r="T197" s="68" t="n"/>
      <c r="U197" s="63" t="n">
        <f aca="false" ca="false" dt2D="false" dtr="false" t="normal">$N197/($K197+$L197)</f>
        <v>470.28771595636806</v>
      </c>
      <c r="V197" s="63" t="n">
        <f aca="false" ca="false" dt2D="false" dtr="false" t="normal">$N197/($K197+$L197)</f>
        <v>470.28771595636806</v>
      </c>
      <c r="W197" s="89" t="n">
        <v>2020</v>
      </c>
      <c r="X197" s="4" t="n">
        <f aca="false" ca="false" dt2D="false" dtr="false" t="normal">+N197-'Приложение №2'!F197</f>
        <v>0</v>
      </c>
      <c r="AA197" s="65" t="n">
        <f aca="false" ca="false" dt2D="false" dtr="false" t="normal">SUM(AB197:AP197)</f>
        <v>4962428.95</v>
      </c>
      <c r="AB197" s="68" t="n">
        <v>0</v>
      </c>
      <c r="AC197" s="68" t="n">
        <v>0</v>
      </c>
      <c r="AD197" s="68" t="n">
        <v>0</v>
      </c>
      <c r="AE197" s="68" t="n">
        <v>0</v>
      </c>
      <c r="AF197" s="68" t="n">
        <v>0</v>
      </c>
      <c r="AG197" s="68" t="n">
        <v>0</v>
      </c>
      <c r="AH197" s="68" t="n">
        <v>0</v>
      </c>
      <c r="AI197" s="68" t="n">
        <v>4962428.95</v>
      </c>
      <c r="AJ197" s="68" t="n">
        <v>0</v>
      </c>
      <c r="AK197" s="68" t="n">
        <v>0</v>
      </c>
      <c r="AL197" s="72" t="n">
        <v>0</v>
      </c>
      <c r="AM197" s="68" t="n">
        <v>0</v>
      </c>
      <c r="AN197" s="68" t="n"/>
      <c r="AO197" s="68" t="n"/>
      <c r="AP197" s="79" t="n"/>
      <c r="AQ197" s="55" t="n">
        <f aca="false" ca="false" dt2D="false" dtr="false" t="normal">+N197-'Приложение №2'!F197</f>
        <v>0</v>
      </c>
    </row>
    <row customHeight="true" ht="15" outlineLevel="0" r="198">
      <c r="A198" s="59" t="n">
        <f aca="false" ca="false" dt2D="false" dtr="false" t="normal">+A197+1</f>
        <v>179</v>
      </c>
      <c r="B198" s="60" t="n">
        <f aca="false" ca="false" dt2D="false" dtr="false" t="normal">+B197+1</f>
        <v>6</v>
      </c>
      <c r="C198" s="70" t="s">
        <v>54</v>
      </c>
      <c r="D198" s="70" t="s">
        <v>252</v>
      </c>
      <c r="E198" s="62" t="n">
        <v>1993</v>
      </c>
      <c r="F198" s="62" t="n">
        <v>2011</v>
      </c>
      <c r="G198" s="62" t="s">
        <v>56</v>
      </c>
      <c r="H198" s="62" t="n">
        <v>9</v>
      </c>
      <c r="I198" s="62" t="n">
        <v>1</v>
      </c>
      <c r="J198" s="68" t="n">
        <v>2945.2</v>
      </c>
      <c r="K198" s="68" t="n">
        <v>2418.6</v>
      </c>
      <c r="L198" s="68" t="n">
        <v>98.6</v>
      </c>
      <c r="M198" s="71" t="n">
        <v>71</v>
      </c>
      <c r="N198" s="65" t="n">
        <f aca="false" ca="false" dt2D="false" dtr="false" t="normal">AA198</f>
        <v>1050720.84</v>
      </c>
      <c r="O198" s="88" t="n"/>
      <c r="P198" s="63" t="n">
        <v>0</v>
      </c>
      <c r="Q198" s="63" t="n"/>
      <c r="R198" s="63" t="n">
        <v>921001.45</v>
      </c>
      <c r="S198" s="63" t="n">
        <f aca="false" ca="false" dt2D="false" dtr="false" t="normal">N198-O198-Q198-R198-T198</f>
        <v>129719.39000000013</v>
      </c>
      <c r="T198" s="68" t="n"/>
      <c r="U198" s="63" t="n">
        <f aca="false" ca="false" dt2D="false" dtr="false" t="normal">$N198/($K198+$L198)</f>
        <v>417.41651040839037</v>
      </c>
      <c r="V198" s="63" t="n">
        <f aca="false" ca="false" dt2D="false" dtr="false" t="normal">$N198/($K198+$L198)</f>
        <v>417.41651040839037</v>
      </c>
      <c r="W198" s="89" t="n">
        <v>2020</v>
      </c>
      <c r="X198" s="4" t="n">
        <f aca="false" ca="false" dt2D="false" dtr="false" t="normal">+N198-'Приложение №2'!F198</f>
        <v>0</v>
      </c>
      <c r="AA198" s="65" t="n">
        <f aca="false" ca="false" dt2D="false" dtr="false" t="normal">SUM(AB198:AP198)</f>
        <v>1050720.84</v>
      </c>
      <c r="AB198" s="68" t="n">
        <v>0</v>
      </c>
      <c r="AC198" s="68" t="n">
        <v>0</v>
      </c>
      <c r="AD198" s="68" t="n">
        <v>0</v>
      </c>
      <c r="AE198" s="68" t="n">
        <v>0</v>
      </c>
      <c r="AF198" s="68" t="n">
        <v>0</v>
      </c>
      <c r="AG198" s="68" t="n">
        <v>0</v>
      </c>
      <c r="AH198" s="68" t="n">
        <v>0</v>
      </c>
      <c r="AI198" s="68" t="n">
        <v>0</v>
      </c>
      <c r="AJ198" s="68" t="n">
        <v>1050720.84</v>
      </c>
      <c r="AK198" s="68" t="n">
        <v>0</v>
      </c>
      <c r="AL198" s="72" t="n">
        <v>0</v>
      </c>
      <c r="AM198" s="68" t="n">
        <v>0</v>
      </c>
      <c r="AN198" s="63" t="n"/>
      <c r="AO198" s="68" t="n"/>
      <c r="AP198" s="69" t="n"/>
      <c r="AQ198" s="55" t="n">
        <f aca="false" ca="false" dt2D="false" dtr="false" t="normal">+N198-'Приложение №2'!F198</f>
        <v>0</v>
      </c>
    </row>
    <row customHeight="true" ht="15" outlineLevel="0" r="199">
      <c r="A199" s="59" t="n">
        <f aca="false" ca="false" dt2D="false" dtr="false" t="normal">+A198+1</f>
        <v>180</v>
      </c>
      <c r="B199" s="60" t="n">
        <f aca="false" ca="false" dt2D="false" dtr="false" t="normal">+B198+1</f>
        <v>7</v>
      </c>
      <c r="C199" s="70" t="s">
        <v>54</v>
      </c>
      <c r="D199" s="70" t="s">
        <v>253</v>
      </c>
      <c r="E199" s="62" t="n">
        <v>1984</v>
      </c>
      <c r="F199" s="62" t="n">
        <v>2012</v>
      </c>
      <c r="G199" s="62" t="s">
        <v>56</v>
      </c>
      <c r="H199" s="62" t="n">
        <v>5</v>
      </c>
      <c r="I199" s="62" t="n">
        <v>2</v>
      </c>
      <c r="J199" s="68" t="n">
        <v>4407.85</v>
      </c>
      <c r="K199" s="68" t="n">
        <v>2926.4</v>
      </c>
      <c r="L199" s="68" t="n">
        <v>802.85</v>
      </c>
      <c r="M199" s="71" t="n">
        <v>176</v>
      </c>
      <c r="N199" s="65" t="n">
        <f aca="false" ca="false" dt2D="false" dtr="false" t="normal">AA199</f>
        <v>2256836.32</v>
      </c>
      <c r="O199" s="88" t="n"/>
      <c r="P199" s="63" t="n">
        <v>0</v>
      </c>
      <c r="Q199" s="63" t="n"/>
      <c r="R199" s="63" t="n">
        <v>1308449.75</v>
      </c>
      <c r="S199" s="63" t="n">
        <f aca="false" ca="false" dt2D="false" dtr="false" t="normal">N199-O199-Q199-R199-T199</f>
        <v>948386.5699999998</v>
      </c>
      <c r="T199" s="63" t="n"/>
      <c r="U199" s="63" t="n">
        <f aca="false" ca="false" dt2D="false" dtr="false" t="normal">$N199/($K199+$L199)</f>
        <v>605.1716350472615</v>
      </c>
      <c r="V199" s="63" t="n">
        <f aca="false" ca="false" dt2D="false" dtr="false" t="normal">$N199/($K199+$L199)</f>
        <v>605.1716350472615</v>
      </c>
      <c r="W199" s="89" t="n">
        <v>2020</v>
      </c>
      <c r="X199" s="4" t="n">
        <f aca="false" ca="false" dt2D="false" dtr="false" t="normal">+N199-'Приложение №2'!F199</f>
        <v>0</v>
      </c>
      <c r="AA199" s="65" t="n">
        <f aca="false" ca="false" dt2D="false" dtr="false" t="normal">SUM(AB199:AP199)</f>
        <v>2256836.32</v>
      </c>
      <c r="AB199" s="68" t="n">
        <v>0</v>
      </c>
      <c r="AC199" s="68" t="n">
        <v>0</v>
      </c>
      <c r="AD199" s="68" t="n">
        <v>0</v>
      </c>
      <c r="AE199" s="68" t="n">
        <v>0</v>
      </c>
      <c r="AF199" s="68" t="n">
        <v>0</v>
      </c>
      <c r="AG199" s="68" t="n">
        <v>0</v>
      </c>
      <c r="AH199" s="68" t="n">
        <v>0</v>
      </c>
      <c r="AI199" s="68" t="n">
        <v>0</v>
      </c>
      <c r="AJ199" s="68" t="n">
        <v>0</v>
      </c>
      <c r="AK199" s="68" t="n">
        <v>2256836.32</v>
      </c>
      <c r="AL199" s="72" t="n">
        <v>0</v>
      </c>
      <c r="AM199" s="68" t="n">
        <v>0</v>
      </c>
      <c r="AN199" s="63" t="n"/>
      <c r="AO199" s="68" t="n"/>
      <c r="AP199" s="69" t="n"/>
      <c r="AQ199" s="55" t="n">
        <f aca="false" ca="false" dt2D="false" dtr="false" t="normal">+N199-'Приложение №2'!F199</f>
        <v>0</v>
      </c>
    </row>
    <row customHeight="true" ht="15" outlineLevel="0" r="200">
      <c r="A200" s="59" t="n">
        <f aca="false" ca="false" dt2D="false" dtr="false" t="normal">+A199+1</f>
        <v>181</v>
      </c>
      <c r="B200" s="60" t="n">
        <f aca="false" ca="false" dt2D="false" dtr="false" t="normal">+B199+1</f>
        <v>8</v>
      </c>
      <c r="C200" s="70" t="s">
        <v>54</v>
      </c>
      <c r="D200" s="70" t="s">
        <v>254</v>
      </c>
      <c r="E200" s="62" t="n">
        <v>1987</v>
      </c>
      <c r="F200" s="62" t="n">
        <v>2016</v>
      </c>
      <c r="G200" s="62" t="s">
        <v>56</v>
      </c>
      <c r="H200" s="62" t="n">
        <v>5</v>
      </c>
      <c r="I200" s="62" t="n">
        <v>2</v>
      </c>
      <c r="J200" s="68" t="n">
        <v>4414.46</v>
      </c>
      <c r="K200" s="68" t="n">
        <v>3063.1</v>
      </c>
      <c r="L200" s="68" t="n">
        <v>657.58</v>
      </c>
      <c r="M200" s="71" t="n">
        <v>189</v>
      </c>
      <c r="N200" s="65" t="n">
        <f aca="false" ca="false" dt2D="false" dtr="false" t="normal">AA200</f>
        <v>2332909.45</v>
      </c>
      <c r="O200" s="88" t="n"/>
      <c r="P200" s="63" t="n">
        <v>0</v>
      </c>
      <c r="Q200" s="63" t="n"/>
      <c r="R200" s="63" t="n">
        <v>1338393.95</v>
      </c>
      <c r="S200" s="63" t="n">
        <f aca="false" ca="false" dt2D="false" dtr="false" t="normal">N200-O200-Q200-R200-T200</f>
        <v>994515.5</v>
      </c>
      <c r="T200" s="63" t="n"/>
      <c r="U200" s="63" t="n">
        <f aca="false" ca="false" dt2D="false" dtr="false" t="normal">$N200/($K200+$L200)</f>
        <v>627.0115812163368</v>
      </c>
      <c r="V200" s="63" t="n">
        <f aca="false" ca="false" dt2D="false" dtr="false" t="normal">$N200/($K200+$L200)</f>
        <v>627.0115812163368</v>
      </c>
      <c r="W200" s="89" t="n">
        <v>2020</v>
      </c>
      <c r="X200" s="4" t="n">
        <f aca="false" ca="false" dt2D="false" dtr="false" t="normal">+N200-'Приложение №2'!F200</f>
        <v>0</v>
      </c>
      <c r="AA200" s="65" t="n">
        <f aca="false" ca="false" dt2D="false" dtr="false" t="normal">SUM(AB200:AP200)</f>
        <v>2332909.45</v>
      </c>
      <c r="AB200" s="68" t="n">
        <v>0</v>
      </c>
      <c r="AC200" s="68" t="n">
        <v>0</v>
      </c>
      <c r="AD200" s="68" t="n">
        <v>0</v>
      </c>
      <c r="AE200" s="68" t="n">
        <v>0</v>
      </c>
      <c r="AF200" s="68" t="n">
        <v>0</v>
      </c>
      <c r="AG200" s="68" t="n">
        <v>0</v>
      </c>
      <c r="AH200" s="68" t="n">
        <v>0</v>
      </c>
      <c r="AI200" s="68" t="n">
        <v>0</v>
      </c>
      <c r="AJ200" s="68" t="n">
        <v>0</v>
      </c>
      <c r="AK200" s="68" t="n">
        <v>2332909.45</v>
      </c>
      <c r="AL200" s="72" t="n">
        <v>0</v>
      </c>
      <c r="AM200" s="72" t="n">
        <v>0</v>
      </c>
      <c r="AN200" s="96" t="n"/>
      <c r="AO200" s="68" t="n"/>
      <c r="AP200" s="91" t="n"/>
      <c r="AQ200" s="55" t="n">
        <f aca="false" ca="false" dt2D="false" dtr="false" t="normal">+N200-'Приложение №2'!F200</f>
        <v>0</v>
      </c>
    </row>
    <row customHeight="true" ht="15" outlineLevel="0" r="201">
      <c r="A201" s="59" t="n">
        <f aca="false" ca="false" dt2D="false" dtr="false" t="normal">+A200+1</f>
        <v>182</v>
      </c>
      <c r="B201" s="60" t="n">
        <f aca="false" ca="false" dt2D="false" dtr="false" t="normal">+B200+1</f>
        <v>9</v>
      </c>
      <c r="C201" s="70" t="s">
        <v>54</v>
      </c>
      <c r="D201" s="70" t="s">
        <v>255</v>
      </c>
      <c r="E201" s="62" t="n">
        <v>1985</v>
      </c>
      <c r="F201" s="62" t="n">
        <v>2017</v>
      </c>
      <c r="G201" s="62" t="s">
        <v>56</v>
      </c>
      <c r="H201" s="62" t="n">
        <v>9</v>
      </c>
      <c r="I201" s="62" t="n">
        <v>3</v>
      </c>
      <c r="J201" s="68" t="n">
        <v>6554</v>
      </c>
      <c r="K201" s="68" t="n">
        <v>5458.5</v>
      </c>
      <c r="L201" s="68" t="n">
        <v>187.3</v>
      </c>
      <c r="M201" s="71" t="n">
        <v>259</v>
      </c>
      <c r="N201" s="65" t="n">
        <f aca="false" ca="false" dt2D="false" dtr="false" t="normal">AA201</f>
        <v>10349847.52</v>
      </c>
      <c r="O201" s="88" t="n"/>
      <c r="P201" s="63" t="n">
        <v>0</v>
      </c>
      <c r="Q201" s="63" t="n"/>
      <c r="R201" s="63" t="n">
        <v>1983978.2</v>
      </c>
      <c r="S201" s="63" t="n">
        <f aca="false" ca="false" dt2D="false" dtr="false" t="normal">N201-O201-Q201-R201-T201</f>
        <v>8365869.32</v>
      </c>
      <c r="T201" s="68" t="n"/>
      <c r="U201" s="63" t="n">
        <f aca="false" ca="false" dt2D="false" dtr="false" t="normal">$N201/($K201+$L201)</f>
        <v>1833.1941478621275</v>
      </c>
      <c r="V201" s="63" t="n">
        <f aca="false" ca="false" dt2D="false" dtr="false" t="normal">$N201/($K201+$L201)</f>
        <v>1833.1941478621275</v>
      </c>
      <c r="W201" s="89" t="n">
        <v>2020</v>
      </c>
      <c r="X201" s="4" t="n">
        <f aca="false" ca="false" dt2D="false" dtr="false" t="normal">+N201-'Приложение №2'!F201</f>
        <v>0</v>
      </c>
      <c r="AA201" s="65" t="n">
        <f aca="false" ca="false" dt2D="false" dtr="false" t="normal">SUM(AB201:AP201)</f>
        <v>10349847.52</v>
      </c>
      <c r="AB201" s="68" t="n">
        <v>0</v>
      </c>
      <c r="AC201" s="68" t="n">
        <v>0</v>
      </c>
      <c r="AD201" s="68" t="n">
        <v>0</v>
      </c>
      <c r="AE201" s="68" t="n">
        <v>0</v>
      </c>
      <c r="AF201" s="68" t="n">
        <v>0</v>
      </c>
      <c r="AG201" s="68" t="n">
        <v>0</v>
      </c>
      <c r="AH201" s="68" t="n">
        <v>0</v>
      </c>
      <c r="AI201" s="68" t="n">
        <v>0</v>
      </c>
      <c r="AJ201" s="68" t="n">
        <v>0</v>
      </c>
      <c r="AK201" s="68" t="n">
        <v>0</v>
      </c>
      <c r="AL201" s="68" t="n">
        <v>10349847.52</v>
      </c>
      <c r="AM201" s="68" t="n">
        <v>0</v>
      </c>
      <c r="AN201" s="63" t="n"/>
      <c r="AO201" s="72" t="n"/>
      <c r="AP201" s="97" t="n"/>
      <c r="AQ201" s="55" t="n">
        <f aca="false" ca="false" dt2D="false" dtr="false" t="normal">+N201-'Приложение №2'!F201</f>
        <v>0</v>
      </c>
    </row>
    <row customHeight="true" ht="15" outlineLevel="0" r="202">
      <c r="A202" s="59" t="n">
        <f aca="false" ca="false" dt2D="false" dtr="false" t="normal">+A201+1</f>
        <v>183</v>
      </c>
      <c r="B202" s="60" t="n">
        <f aca="false" ca="false" dt2D="false" dtr="false" t="normal">+B201+1</f>
        <v>10</v>
      </c>
      <c r="C202" s="70" t="s">
        <v>54</v>
      </c>
      <c r="D202" s="70" t="s">
        <v>256</v>
      </c>
      <c r="E202" s="62" t="n">
        <v>1985</v>
      </c>
      <c r="F202" s="62" t="n">
        <v>2016</v>
      </c>
      <c r="G202" s="62" t="s">
        <v>56</v>
      </c>
      <c r="H202" s="62" t="n">
        <v>9</v>
      </c>
      <c r="I202" s="62" t="n">
        <v>3</v>
      </c>
      <c r="J202" s="68" t="n">
        <v>6649.6</v>
      </c>
      <c r="K202" s="68" t="n">
        <v>5301.1</v>
      </c>
      <c r="L202" s="68" t="n">
        <v>281.3</v>
      </c>
      <c r="M202" s="71" t="n">
        <v>229</v>
      </c>
      <c r="N202" s="65" t="n">
        <f aca="false" ca="false" dt2D="false" dtr="false" t="normal">AA202</f>
        <v>10307725.39</v>
      </c>
      <c r="O202" s="88" t="n"/>
      <c r="P202" s="63" t="n">
        <v>0</v>
      </c>
      <c r="Q202" s="63" t="n"/>
      <c r="R202" s="63" t="n">
        <v>2164493.44</v>
      </c>
      <c r="S202" s="63" t="n">
        <f aca="false" ca="false" dt2D="false" dtr="false" t="normal">N202-O202-Q202-R202-T202</f>
        <v>8143231.95</v>
      </c>
      <c r="T202" s="68" t="n"/>
      <c r="U202" s="63" t="n">
        <f aca="false" ca="false" dt2D="false" dtr="false" t="normal">$N202/($K202+$L202)</f>
        <v>1846.4684347234163</v>
      </c>
      <c r="V202" s="63" t="n">
        <f aca="false" ca="false" dt2D="false" dtr="false" t="normal">$N202/($K202+$L202)</f>
        <v>1846.4684347234163</v>
      </c>
      <c r="W202" s="89" t="n">
        <v>2020</v>
      </c>
      <c r="X202" s="4" t="n">
        <f aca="false" ca="false" dt2D="false" dtr="false" t="normal">+N202-'Приложение №2'!F202</f>
        <v>0</v>
      </c>
      <c r="AA202" s="65" t="n">
        <f aca="false" ca="false" dt2D="false" dtr="false" t="normal">SUM(AB202:AP202)</f>
        <v>10307725.39</v>
      </c>
      <c r="AB202" s="68" t="n">
        <v>0</v>
      </c>
      <c r="AC202" s="68" t="n">
        <v>0</v>
      </c>
      <c r="AD202" s="68" t="n">
        <v>0</v>
      </c>
      <c r="AE202" s="68" t="n">
        <v>0</v>
      </c>
      <c r="AF202" s="68" t="n">
        <v>0</v>
      </c>
      <c r="AG202" s="68" t="n">
        <v>0</v>
      </c>
      <c r="AH202" s="68" t="n">
        <v>0</v>
      </c>
      <c r="AI202" s="68" t="n">
        <v>0</v>
      </c>
      <c r="AJ202" s="68" t="n">
        <v>0</v>
      </c>
      <c r="AK202" s="68" t="n">
        <v>0</v>
      </c>
      <c r="AL202" s="68" t="n">
        <v>10307725.39</v>
      </c>
      <c r="AM202" s="68" t="n">
        <v>0</v>
      </c>
      <c r="AN202" s="63" t="n"/>
      <c r="AO202" s="82" t="n"/>
      <c r="AP202" s="98" t="n"/>
      <c r="AQ202" s="55" t="n">
        <f aca="false" ca="false" dt2D="false" dtr="false" t="normal">+N202-'Приложение №2'!F202</f>
        <v>0</v>
      </c>
    </row>
    <row customHeight="true" ht="15" outlineLevel="0" r="203">
      <c r="A203" s="59" t="n">
        <f aca="false" ca="false" dt2D="false" dtr="false" t="normal">+A202+1</f>
        <v>184</v>
      </c>
      <c r="B203" s="60" t="n">
        <f aca="false" ca="false" dt2D="false" dtr="false" t="normal">+B202+1</f>
        <v>11</v>
      </c>
      <c r="C203" s="70" t="s">
        <v>54</v>
      </c>
      <c r="D203" s="70" t="s">
        <v>257</v>
      </c>
      <c r="E203" s="62" t="n">
        <v>1987</v>
      </c>
      <c r="F203" s="62" t="n">
        <v>2017</v>
      </c>
      <c r="G203" s="62" t="s">
        <v>56</v>
      </c>
      <c r="H203" s="62" t="n">
        <v>9</v>
      </c>
      <c r="I203" s="62" t="n">
        <v>1</v>
      </c>
      <c r="J203" s="68" t="n">
        <v>2820.8</v>
      </c>
      <c r="K203" s="68" t="n">
        <v>2221.1</v>
      </c>
      <c r="L203" s="68" t="n">
        <v>119.6</v>
      </c>
      <c r="M203" s="71" t="n">
        <v>118</v>
      </c>
      <c r="N203" s="65" t="n">
        <f aca="false" ca="false" dt2D="false" dtr="false" t="normal">AA203</f>
        <v>11460454.99</v>
      </c>
      <c r="O203" s="88" t="n"/>
      <c r="P203" s="63" t="n">
        <v>0</v>
      </c>
      <c r="Q203" s="63" t="n"/>
      <c r="R203" s="63" t="n">
        <v>612465.96</v>
      </c>
      <c r="S203" s="63" t="n">
        <f aca="false" ca="false" dt2D="false" dtr="false" t="normal">N203-O203-Q203-R203-T203</f>
        <v>10847989.030000001</v>
      </c>
      <c r="T203" s="68" t="n"/>
      <c r="U203" s="63" t="n">
        <f aca="false" ca="false" dt2D="false" dtr="false" t="normal">$N203/($K203+$L203)</f>
        <v>4896.165672662025</v>
      </c>
      <c r="V203" s="63" t="n">
        <f aca="false" ca="false" dt2D="false" dtr="false" t="normal">$N203/($K203+$L203)</f>
        <v>4896.165672662025</v>
      </c>
      <c r="W203" s="89" t="n">
        <v>2020</v>
      </c>
      <c r="X203" s="4" t="n">
        <f aca="false" ca="false" dt2D="false" dtr="false" t="normal">+N203-'Приложение №2'!F203</f>
        <v>0</v>
      </c>
      <c r="AA203" s="65" t="n">
        <f aca="false" ca="false" dt2D="false" dtr="false" t="normal">SUM(AB203:AP203)</f>
        <v>11460454.99</v>
      </c>
      <c r="AB203" s="68" t="n">
        <v>1753136.39</v>
      </c>
      <c r="AC203" s="68" t="n">
        <v>832503.79</v>
      </c>
      <c r="AD203" s="68" t="n">
        <v>0</v>
      </c>
      <c r="AE203" s="68" t="n">
        <v>0</v>
      </c>
      <c r="AF203" s="68" t="n">
        <v>0</v>
      </c>
      <c r="AG203" s="68" t="n">
        <v>0</v>
      </c>
      <c r="AH203" s="68" t="n"/>
      <c r="AI203" s="68" t="n">
        <v>0</v>
      </c>
      <c r="AJ203" s="68" t="n">
        <v>0</v>
      </c>
      <c r="AK203" s="68" t="n">
        <v>0</v>
      </c>
      <c r="AL203" s="68" t="n">
        <v>8707094.88</v>
      </c>
      <c r="AM203" s="68" t="n">
        <v>0</v>
      </c>
      <c r="AN203" s="68" t="n"/>
      <c r="AO203" s="68" t="n"/>
      <c r="AP203" s="79" t="n">
        <v>167719.93</v>
      </c>
      <c r="AQ203" s="55" t="n">
        <f aca="false" ca="false" dt2D="false" dtr="false" t="normal">+N203-'Приложение №2'!F203</f>
        <v>0</v>
      </c>
    </row>
    <row customHeight="true" ht="15" outlineLevel="0" r="204">
      <c r="A204" s="59" t="n">
        <f aca="false" ca="false" dt2D="false" dtr="false" t="normal">+A203+1</f>
        <v>185</v>
      </c>
      <c r="B204" s="60" t="n">
        <f aca="false" ca="false" dt2D="false" dtr="false" t="normal">+B203+1</f>
        <v>12</v>
      </c>
      <c r="C204" s="70" t="s">
        <v>54</v>
      </c>
      <c r="D204" s="70" t="s">
        <v>258</v>
      </c>
      <c r="E204" s="62" t="n">
        <v>1983</v>
      </c>
      <c r="F204" s="62" t="n">
        <v>2016</v>
      </c>
      <c r="G204" s="62" t="s">
        <v>56</v>
      </c>
      <c r="H204" s="62" t="n">
        <v>5</v>
      </c>
      <c r="I204" s="62" t="n">
        <v>3</v>
      </c>
      <c r="J204" s="68" t="n">
        <v>5167.2</v>
      </c>
      <c r="K204" s="68" t="n">
        <v>4337.6</v>
      </c>
      <c r="L204" s="68" t="n">
        <v>52.4</v>
      </c>
      <c r="M204" s="71" t="n">
        <v>187</v>
      </c>
      <c r="N204" s="65" t="n">
        <f aca="false" ca="false" dt2D="false" dtr="false" t="normal">AA204</f>
        <v>2592257.1199999996</v>
      </c>
      <c r="O204" s="88" t="n"/>
      <c r="P204" s="63" t="n">
        <f aca="false" ca="false" dt2D="false" dtr="false" t="normal">N204-Q204-R204-S204-O204-T204</f>
        <v>1149312.9689999996</v>
      </c>
      <c r="Q204" s="63" t="n"/>
      <c r="R204" s="63" t="n">
        <v>474963.77</v>
      </c>
      <c r="S204" s="63" t="n">
        <v>967980.381</v>
      </c>
      <c r="T204" s="63" t="n"/>
      <c r="U204" s="63" t="n">
        <f aca="false" ca="false" dt2D="false" dtr="false" t="normal">$N204/($K204+$L204)</f>
        <v>590.4913712984054</v>
      </c>
      <c r="V204" s="63" t="n">
        <f aca="false" ca="false" dt2D="false" dtr="false" t="normal">$N204/($K204+$L204)</f>
        <v>590.4913712984054</v>
      </c>
      <c r="W204" s="89" t="n">
        <v>2020</v>
      </c>
      <c r="X204" s="4" t="n">
        <f aca="false" ca="false" dt2D="false" dtr="false" t="normal">+N204-'Приложение №2'!F204</f>
        <v>0</v>
      </c>
      <c r="AA204" s="65" t="n">
        <f aca="false" ca="false" dt2D="false" dtr="false" t="normal">SUM(AB204:AP204)</f>
        <v>2592257.1199999996</v>
      </c>
      <c r="AB204" s="68" t="n">
        <v>2554028.82</v>
      </c>
      <c r="AC204" s="68" t="n">
        <v>0</v>
      </c>
      <c r="AD204" s="68" t="n">
        <v>0</v>
      </c>
      <c r="AE204" s="68" t="n">
        <v>0</v>
      </c>
      <c r="AF204" s="68" t="n">
        <v>0</v>
      </c>
      <c r="AG204" s="68" t="n">
        <v>0</v>
      </c>
      <c r="AH204" s="68" t="n"/>
      <c r="AI204" s="68" t="n">
        <v>0</v>
      </c>
      <c r="AJ204" s="68" t="n">
        <v>0</v>
      </c>
      <c r="AK204" s="68" t="n">
        <v>0</v>
      </c>
      <c r="AL204" s="68" t="n"/>
      <c r="AM204" s="68" t="n">
        <v>0</v>
      </c>
      <c r="AN204" s="68" t="n"/>
      <c r="AO204" s="68" t="n"/>
      <c r="AP204" s="69" t="n">
        <v>38228.3</v>
      </c>
      <c r="AQ204" s="55" t="n">
        <f aca="false" ca="false" dt2D="false" dtr="false" t="normal">+N204-'Приложение №2'!F204</f>
        <v>0</v>
      </c>
    </row>
    <row customHeight="true" ht="15" outlineLevel="0" r="205">
      <c r="A205" s="59" t="n">
        <f aca="false" ca="false" dt2D="false" dtr="false" t="normal">+A204+1</f>
        <v>186</v>
      </c>
      <c r="B205" s="60" t="n">
        <f aca="false" ca="false" dt2D="false" dtr="false" t="normal">+B204+1</f>
        <v>13</v>
      </c>
      <c r="C205" s="70" t="s">
        <v>54</v>
      </c>
      <c r="D205" s="70" t="s">
        <v>259</v>
      </c>
      <c r="E205" s="62" t="n">
        <v>1990</v>
      </c>
      <c r="F205" s="62" t="n">
        <v>2017</v>
      </c>
      <c r="G205" s="62" t="s">
        <v>70</v>
      </c>
      <c r="H205" s="62" t="n">
        <v>5</v>
      </c>
      <c r="I205" s="62" t="n">
        <v>6</v>
      </c>
      <c r="J205" s="68" t="n">
        <v>5268.8</v>
      </c>
      <c r="K205" s="68" t="n">
        <v>4705.6</v>
      </c>
      <c r="L205" s="68" t="n">
        <v>0</v>
      </c>
      <c r="M205" s="71" t="n">
        <v>224</v>
      </c>
      <c r="N205" s="65" t="n">
        <f aca="false" ca="false" dt2D="false" dtr="false" t="normal">AA205</f>
        <v>5449682.08</v>
      </c>
      <c r="O205" s="88" t="n"/>
      <c r="P205" s="63" t="n"/>
      <c r="Q205" s="63" t="n"/>
      <c r="R205" s="63" t="n">
        <v>1037168.37</v>
      </c>
      <c r="S205" s="63" t="n">
        <f aca="false" ca="false" dt2D="false" dtr="false" t="normal">N205-O205-Q205-R205-T205</f>
        <v>4412513.71</v>
      </c>
      <c r="T205" s="63" t="n"/>
      <c r="U205" s="63" t="n">
        <f aca="false" ca="false" dt2D="false" dtr="false" t="normal">$N205/($K205+$L205)</f>
        <v>1158.1269296157768</v>
      </c>
      <c r="V205" s="63" t="n">
        <f aca="false" ca="false" dt2D="false" dtr="false" t="normal">$N205/($K205+$L205)</f>
        <v>1158.1269296157768</v>
      </c>
      <c r="W205" s="89" t="n">
        <v>2020</v>
      </c>
      <c r="X205" s="4" t="n">
        <f aca="false" ca="false" dt2D="false" dtr="false" t="normal">+N205-'Приложение №2'!F205</f>
        <v>0</v>
      </c>
      <c r="AA205" s="65" t="n">
        <f aca="false" ca="false" dt2D="false" dtr="false" t="normal">SUM(AB205:AP205)</f>
        <v>5449682.08</v>
      </c>
      <c r="AB205" s="68" t="n">
        <v>1453329.35</v>
      </c>
      <c r="AC205" s="68" t="n">
        <v>2801347.54</v>
      </c>
      <c r="AD205" s="68" t="n">
        <v>0</v>
      </c>
      <c r="AE205" s="68" t="n">
        <v>1114925.44</v>
      </c>
      <c r="AF205" s="68" t="n">
        <v>0</v>
      </c>
      <c r="AG205" s="68" t="n">
        <v>0</v>
      </c>
      <c r="AH205" s="68" t="n"/>
      <c r="AI205" s="68" t="n">
        <v>0</v>
      </c>
      <c r="AJ205" s="68" t="n">
        <v>0</v>
      </c>
      <c r="AK205" s="68" t="n">
        <v>0</v>
      </c>
      <c r="AL205" s="72" t="n">
        <v>0</v>
      </c>
      <c r="AM205" s="68" t="n">
        <v>0</v>
      </c>
      <c r="AN205" s="68" t="n"/>
      <c r="AO205" s="68" t="n"/>
      <c r="AP205" s="69" t="n">
        <v>80079.75</v>
      </c>
      <c r="AQ205" s="55" t="n">
        <f aca="false" ca="false" dt2D="false" dtr="false" t="normal">+N205-'Приложение №2'!F205</f>
        <v>0</v>
      </c>
    </row>
    <row customHeight="true" ht="15" outlineLevel="0" r="206">
      <c r="A206" s="59" t="n">
        <f aca="false" ca="false" dt2D="false" dtr="false" t="normal">+A205+1</f>
        <v>187</v>
      </c>
      <c r="B206" s="60" t="n">
        <f aca="false" ca="false" dt2D="false" dtr="false" t="normal">+B205+1</f>
        <v>14</v>
      </c>
      <c r="C206" s="70" t="s">
        <v>54</v>
      </c>
      <c r="D206" s="70" t="s">
        <v>260</v>
      </c>
      <c r="E206" s="62" t="n">
        <v>1995</v>
      </c>
      <c r="F206" s="62" t="n">
        <v>1995</v>
      </c>
      <c r="G206" s="62" t="s">
        <v>56</v>
      </c>
      <c r="H206" s="62" t="n">
        <v>10</v>
      </c>
      <c r="I206" s="62" t="n">
        <v>1</v>
      </c>
      <c r="J206" s="68" t="n">
        <v>3279.6</v>
      </c>
      <c r="K206" s="68" t="n">
        <v>2805.6</v>
      </c>
      <c r="L206" s="68" t="n">
        <v>0</v>
      </c>
      <c r="M206" s="71" t="n">
        <v>105</v>
      </c>
      <c r="N206" s="65" t="n">
        <f aca="false" ca="false" dt2D="false" dtr="false" t="normal">AA206</f>
        <v>4841543.8</v>
      </c>
      <c r="O206" s="88" t="n"/>
      <c r="P206" s="63" t="n">
        <f aca="false" ca="false" dt2D="false" dtr="false" t="normal">N206-Q206-R206-S206-O206-T206</f>
        <v>1051622.42</v>
      </c>
      <c r="Q206" s="63" t="n"/>
      <c r="R206" s="63" t="n">
        <v>504144.3</v>
      </c>
      <c r="S206" s="63" t="n">
        <v>3285777.08</v>
      </c>
      <c r="T206" s="68" t="n"/>
      <c r="U206" s="63" t="n">
        <f aca="false" ca="false" dt2D="false" dtr="false" t="normal">$N206/($K206+$L206)</f>
        <v>1725.6714428286284</v>
      </c>
      <c r="V206" s="63" t="n">
        <f aca="false" ca="false" dt2D="false" dtr="false" t="normal">$N206/($K206+$L206)</f>
        <v>1725.6714428286284</v>
      </c>
      <c r="W206" s="89" t="n">
        <v>2020</v>
      </c>
      <c r="X206" s="4" t="n">
        <f aca="false" ca="false" dt2D="false" dtr="false" t="normal">+N206-'Приложение №2'!F206</f>
        <v>0</v>
      </c>
      <c r="AA206" s="65" t="n">
        <f aca="false" ca="false" dt2D="false" dtr="false" t="normal">SUM(AB206:AP206)</f>
        <v>4841543.8</v>
      </c>
      <c r="AB206" s="68" t="n">
        <v>2148486.69</v>
      </c>
      <c r="AC206" s="68" t="n">
        <v>1008814.8</v>
      </c>
      <c r="AD206" s="68" t="n"/>
      <c r="AE206" s="68" t="n">
        <v>555513.5</v>
      </c>
      <c r="AF206" s="68" t="n">
        <v>0</v>
      </c>
      <c r="AG206" s="68" t="n">
        <v>0</v>
      </c>
      <c r="AH206" s="68" t="n"/>
      <c r="AI206" s="68" t="n">
        <v>0</v>
      </c>
      <c r="AJ206" s="68" t="n">
        <v>1051622.42</v>
      </c>
      <c r="AK206" s="68" t="n">
        <v>0</v>
      </c>
      <c r="AL206" s="72" t="n">
        <v>0</v>
      </c>
      <c r="AM206" s="68" t="n">
        <v>0</v>
      </c>
      <c r="AN206" s="68" t="n"/>
      <c r="AO206" s="68" t="n"/>
      <c r="AP206" s="69" t="n">
        <v>77106.39</v>
      </c>
      <c r="AQ206" s="55" t="n">
        <f aca="false" ca="false" dt2D="false" dtr="false" t="normal">+N206-'Приложение №2'!F206</f>
        <v>0</v>
      </c>
    </row>
    <row customHeight="true" ht="15" outlineLevel="0" r="207">
      <c r="A207" s="59" t="n">
        <f aca="false" ca="false" dt2D="false" dtr="false" t="normal">+A206+1</f>
        <v>188</v>
      </c>
      <c r="B207" s="60" t="n">
        <f aca="false" ca="false" dt2D="false" dtr="false" t="normal">+B206+1</f>
        <v>15</v>
      </c>
      <c r="C207" s="70" t="s">
        <v>54</v>
      </c>
      <c r="D207" s="70" t="s">
        <v>261</v>
      </c>
      <c r="E207" s="62" t="n">
        <v>1994</v>
      </c>
      <c r="F207" s="62" t="n">
        <v>1994</v>
      </c>
      <c r="G207" s="62" t="s">
        <v>56</v>
      </c>
      <c r="H207" s="62" t="n">
        <v>10</v>
      </c>
      <c r="I207" s="62" t="n">
        <v>1</v>
      </c>
      <c r="J207" s="68" t="n">
        <v>3182.1</v>
      </c>
      <c r="K207" s="68" t="n">
        <v>2454.2</v>
      </c>
      <c r="L207" s="68" t="n">
        <v>310</v>
      </c>
      <c r="M207" s="71" t="n">
        <v>81</v>
      </c>
      <c r="N207" s="65" t="n">
        <f aca="false" ca="false" dt2D="false" dtr="false" t="normal">AA207</f>
        <v>1083839.14</v>
      </c>
      <c r="O207" s="88" t="n"/>
      <c r="P207" s="63" t="n">
        <f aca="false" ca="false" dt2D="false" dtr="false" t="normal">N207-Q207-R207-S207-O207-T207</f>
        <v>553630.94</v>
      </c>
      <c r="Q207" s="63" t="n"/>
      <c r="R207" s="63" t="n">
        <v>363720.72</v>
      </c>
      <c r="S207" s="63" t="n">
        <v>166487.48</v>
      </c>
      <c r="T207" s="68" t="n"/>
      <c r="U207" s="63" t="n">
        <f aca="false" ca="false" dt2D="false" dtr="false" t="normal">$N207/($K207+$L207)</f>
        <v>392.0986686925693</v>
      </c>
      <c r="V207" s="63" t="n">
        <f aca="false" ca="false" dt2D="false" dtr="false" t="normal">$N207/($K207+$L207)</f>
        <v>392.0986686925693</v>
      </c>
      <c r="W207" s="89" t="n">
        <v>2020</v>
      </c>
      <c r="X207" s="4" t="n">
        <f aca="false" ca="false" dt2D="false" dtr="false" t="normal">+N207-'Приложение №2'!F207</f>
        <v>0</v>
      </c>
      <c r="AA207" s="65" t="n">
        <f aca="false" ca="false" dt2D="false" dtr="false" t="normal">SUM(AB207:AP207)</f>
        <v>1083839.14</v>
      </c>
      <c r="AB207" s="68" t="n"/>
      <c r="AC207" s="68" t="n">
        <v>614073.21</v>
      </c>
      <c r="AD207" s="68" t="n"/>
      <c r="AE207" s="68" t="n">
        <v>469765.93</v>
      </c>
      <c r="AF207" s="68" t="n">
        <v>0</v>
      </c>
      <c r="AG207" s="68" t="n">
        <v>0</v>
      </c>
      <c r="AH207" s="68" t="n"/>
      <c r="AI207" s="68" t="n">
        <v>0</v>
      </c>
      <c r="AJ207" s="68" t="n">
        <v>0</v>
      </c>
      <c r="AK207" s="68" t="n">
        <v>0</v>
      </c>
      <c r="AL207" s="72" t="n">
        <v>0</v>
      </c>
      <c r="AM207" s="68" t="n">
        <v>0</v>
      </c>
      <c r="AN207" s="68" t="n"/>
      <c r="AO207" s="68" t="n"/>
      <c r="AP207" s="69" t="n"/>
      <c r="AQ207" s="55" t="n">
        <f aca="false" ca="false" dt2D="false" dtr="false" t="normal">+N207-'Приложение №2'!F207</f>
        <v>0</v>
      </c>
    </row>
    <row customHeight="true" ht="15" outlineLevel="0" r="208">
      <c r="A208" s="59" t="n">
        <f aca="false" ca="false" dt2D="false" dtr="false" t="normal">+A207+1</f>
        <v>189</v>
      </c>
      <c r="B208" s="60" t="n">
        <f aca="false" ca="false" dt2D="false" dtr="false" t="normal">+B207+1</f>
        <v>16</v>
      </c>
      <c r="C208" s="70" t="s">
        <v>54</v>
      </c>
      <c r="D208" s="70" t="s">
        <v>262</v>
      </c>
      <c r="E208" s="62" t="n">
        <v>1987</v>
      </c>
      <c r="F208" s="62" t="n">
        <v>2017</v>
      </c>
      <c r="G208" s="62" t="s">
        <v>56</v>
      </c>
      <c r="H208" s="62" t="n">
        <v>5</v>
      </c>
      <c r="I208" s="62" t="n">
        <v>4</v>
      </c>
      <c r="J208" s="68" t="n">
        <v>3383.7</v>
      </c>
      <c r="K208" s="68" t="n">
        <v>2870.8</v>
      </c>
      <c r="L208" s="68" t="n">
        <v>178.2</v>
      </c>
      <c r="M208" s="71" t="n">
        <v>133</v>
      </c>
      <c r="N208" s="65" t="n">
        <f aca="false" ca="false" dt2D="false" dtr="false" t="normal">AA208</f>
        <v>3262381.85</v>
      </c>
      <c r="O208" s="88" t="n"/>
      <c r="P208" s="63" t="n">
        <f aca="false" ca="false" dt2D="false" dtr="false" t="normal">N208-Q208-R208-S208-O208-T208</f>
        <v>414658.9900000002</v>
      </c>
      <c r="Q208" s="63" t="n"/>
      <c r="R208" s="63" t="n">
        <v>433944.96</v>
      </c>
      <c r="S208" s="63" t="n">
        <v>2413777.9</v>
      </c>
      <c r="T208" s="63" t="n"/>
      <c r="U208" s="63" t="n">
        <f aca="false" ca="false" dt2D="false" dtr="false" t="normal">$N208/($K208+$L208)</f>
        <v>1069.9842079370285</v>
      </c>
      <c r="V208" s="63" t="n">
        <f aca="false" ca="false" dt2D="false" dtr="false" t="normal">$N208/($K208+$L208)</f>
        <v>1069.9842079370285</v>
      </c>
      <c r="W208" s="89" t="n">
        <v>2020</v>
      </c>
      <c r="X208" s="4" t="n">
        <f aca="false" ca="false" dt2D="false" dtr="false" t="normal">+N208-'Приложение №2'!F208</f>
        <v>0</v>
      </c>
      <c r="AA208" s="65" t="n">
        <f aca="false" ca="false" dt2D="false" dtr="false" t="normal">SUM(AB208:AP208)</f>
        <v>3262381.85</v>
      </c>
      <c r="AB208" s="68" t="n">
        <v>1283077.83</v>
      </c>
      <c r="AC208" s="68" t="n">
        <v>976675.77</v>
      </c>
      <c r="AD208" s="68" t="n"/>
      <c r="AE208" s="68" t="n">
        <v>1002628.25</v>
      </c>
      <c r="AF208" s="68" t="n">
        <v>0</v>
      </c>
      <c r="AG208" s="68" t="n">
        <v>0</v>
      </c>
      <c r="AH208" s="68" t="n"/>
      <c r="AI208" s="68" t="n">
        <v>0</v>
      </c>
      <c r="AJ208" s="68" t="n">
        <v>0</v>
      </c>
      <c r="AK208" s="68" t="n"/>
      <c r="AL208" s="72" t="n">
        <v>0</v>
      </c>
      <c r="AM208" s="68" t="n">
        <v>0</v>
      </c>
      <c r="AN208" s="68" t="n"/>
      <c r="AO208" s="68" t="n"/>
      <c r="AP208" s="69" t="n"/>
      <c r="AQ208" s="55" t="n">
        <f aca="false" ca="false" dt2D="false" dtr="false" t="normal">+N208-'Приложение №2'!F208</f>
        <v>0</v>
      </c>
    </row>
    <row customHeight="true" ht="15" outlineLevel="0" r="209">
      <c r="A209" s="59" t="n">
        <f aca="false" ca="false" dt2D="false" dtr="false" t="normal">+A208+1</f>
        <v>190</v>
      </c>
      <c r="B209" s="60" t="n">
        <f aca="false" ca="false" dt2D="false" dtr="false" t="normal">+B208+1</f>
        <v>17</v>
      </c>
      <c r="C209" s="70" t="s">
        <v>54</v>
      </c>
      <c r="D209" s="70" t="s">
        <v>263</v>
      </c>
      <c r="E209" s="62" t="n">
        <v>1985</v>
      </c>
      <c r="F209" s="62" t="n">
        <v>2009</v>
      </c>
      <c r="G209" s="62" t="s">
        <v>56</v>
      </c>
      <c r="H209" s="62" t="n">
        <v>5</v>
      </c>
      <c r="I209" s="62" t="n">
        <v>4</v>
      </c>
      <c r="J209" s="68" t="n">
        <v>5739.5</v>
      </c>
      <c r="K209" s="68" t="n">
        <v>4789.3</v>
      </c>
      <c r="L209" s="68" t="n">
        <v>24</v>
      </c>
      <c r="M209" s="71" t="n">
        <v>191</v>
      </c>
      <c r="N209" s="65" t="n">
        <f aca="false" ca="false" dt2D="false" dtr="false" t="normal">AA209</f>
        <v>4948312.58</v>
      </c>
      <c r="O209" s="88" t="n"/>
      <c r="P209" s="63" t="n">
        <f aca="false" ca="false" dt2D="false" dtr="false" t="normal">N209-Q209-R209-S209-O209-T209</f>
        <v>3257544.58</v>
      </c>
      <c r="Q209" s="63" t="n"/>
      <c r="R209" s="63" t="n">
        <v>710785.04</v>
      </c>
      <c r="S209" s="63" t="n">
        <v>979982.96</v>
      </c>
      <c r="T209" s="63" t="n"/>
      <c r="U209" s="63" t="n">
        <f aca="false" ca="false" dt2D="false" dtr="false" t="normal">$N209/($K209+$L209)</f>
        <v>1028.0498992375294</v>
      </c>
      <c r="V209" s="63" t="n">
        <f aca="false" ca="false" dt2D="false" dtr="false" t="normal">$N209/($K209+$L209)</f>
        <v>1028.0498992375294</v>
      </c>
      <c r="W209" s="89" t="n">
        <v>2020</v>
      </c>
      <c r="X209" s="4" t="n">
        <f aca="false" ca="false" dt2D="false" dtr="false" t="normal">+N209-'Приложение №2'!F209</f>
        <v>0</v>
      </c>
      <c r="AA209" s="65" t="n">
        <f aca="false" ca="false" dt2D="false" dtr="false" t="normal">SUM(AB209:AP209)</f>
        <v>4948312.58</v>
      </c>
      <c r="AB209" s="68" t="n">
        <v>2147957.08</v>
      </c>
      <c r="AC209" s="68" t="n">
        <v>0</v>
      </c>
      <c r="AD209" s="68" t="n"/>
      <c r="AE209" s="68" t="n">
        <v>0</v>
      </c>
      <c r="AF209" s="68" t="n">
        <v>0</v>
      </c>
      <c r="AG209" s="68" t="n">
        <v>0</v>
      </c>
      <c r="AH209" s="68" t="n"/>
      <c r="AI209" s="68" t="n">
        <v>0</v>
      </c>
      <c r="AJ209" s="68" t="n">
        <v>0</v>
      </c>
      <c r="AK209" s="68" t="n">
        <v>2800355.5</v>
      </c>
      <c r="AL209" s="72" t="n">
        <v>0</v>
      </c>
      <c r="AM209" s="68" t="n">
        <v>0</v>
      </c>
      <c r="AN209" s="68" t="n"/>
      <c r="AO209" s="68" t="n"/>
      <c r="AP209" s="69" t="n"/>
      <c r="AQ209" s="55" t="n">
        <f aca="false" ca="false" dt2D="false" dtr="false" t="normal">+N209-'Приложение №2'!F209</f>
        <v>0</v>
      </c>
    </row>
    <row customHeight="true" ht="15" outlineLevel="0" r="210">
      <c r="A210" s="59" t="n">
        <f aca="false" ca="false" dt2D="false" dtr="false" t="normal">+A209+1</f>
        <v>191</v>
      </c>
      <c r="B210" s="60" t="n">
        <f aca="false" ca="false" dt2D="false" dtr="false" t="normal">+B209+1</f>
        <v>18</v>
      </c>
      <c r="C210" s="70" t="s">
        <v>54</v>
      </c>
      <c r="D210" s="70" t="s">
        <v>264</v>
      </c>
      <c r="E210" s="62" t="n">
        <v>1986</v>
      </c>
      <c r="F210" s="62" t="n">
        <v>2009</v>
      </c>
      <c r="G210" s="62" t="s">
        <v>56</v>
      </c>
      <c r="H210" s="62" t="n">
        <v>9</v>
      </c>
      <c r="I210" s="62" t="n">
        <v>1</v>
      </c>
      <c r="J210" s="68" t="n">
        <v>2816.1</v>
      </c>
      <c r="K210" s="68" t="n">
        <v>2238</v>
      </c>
      <c r="L210" s="68" t="n">
        <v>0</v>
      </c>
      <c r="M210" s="71" t="n">
        <v>94</v>
      </c>
      <c r="N210" s="65" t="n">
        <f aca="false" ca="false" dt2D="false" dtr="false" t="normal">AA210</f>
        <v>465553.91</v>
      </c>
      <c r="O210" s="88" t="n"/>
      <c r="P210" s="63" t="n"/>
      <c r="Q210" s="63" t="n"/>
      <c r="R210" s="63" t="n">
        <v>289526.42</v>
      </c>
      <c r="S210" s="63" t="n">
        <f aca="false" ca="false" dt2D="false" dtr="false" t="normal">N210-O210-Q210-R210-T210</f>
        <v>176027.49</v>
      </c>
      <c r="T210" s="68" t="n"/>
      <c r="U210" s="63" t="n">
        <f aca="false" ca="false" dt2D="false" dtr="false" t="normal">$N210/($K210+$L210)</f>
        <v>208.02230116175156</v>
      </c>
      <c r="V210" s="63" t="n">
        <f aca="false" ca="false" dt2D="false" dtr="false" t="normal">$N210/($K210+$L210)</f>
        <v>208.02230116175156</v>
      </c>
      <c r="W210" s="89" t="n">
        <v>2020</v>
      </c>
      <c r="X210" s="4" t="n">
        <f aca="false" ca="false" dt2D="false" dtr="false" t="normal">+N210-'Приложение №2'!F210</f>
        <v>0</v>
      </c>
      <c r="AA210" s="65" t="n">
        <f aca="false" ca="false" dt2D="false" dtr="false" t="normal">SUM(AB210:AP210)</f>
        <v>465553.91</v>
      </c>
      <c r="AB210" s="68" t="n">
        <v>359103.38</v>
      </c>
      <c r="AC210" s="68" t="n">
        <v>0</v>
      </c>
      <c r="AD210" s="68" t="n"/>
      <c r="AE210" s="68" t="n">
        <v>99596.05</v>
      </c>
      <c r="AF210" s="68" t="n">
        <v>0</v>
      </c>
      <c r="AG210" s="68" t="n">
        <v>0</v>
      </c>
      <c r="AH210" s="68" t="n"/>
      <c r="AI210" s="68" t="n">
        <v>0</v>
      </c>
      <c r="AJ210" s="68" t="n">
        <v>0</v>
      </c>
      <c r="AK210" s="68" t="n">
        <v>0</v>
      </c>
      <c r="AL210" s="72" t="n">
        <v>0</v>
      </c>
      <c r="AM210" s="68" t="n">
        <v>0</v>
      </c>
      <c r="AN210" s="68" t="n"/>
      <c r="AO210" s="68" t="n"/>
      <c r="AP210" s="69" t="n">
        <v>6854.48</v>
      </c>
      <c r="AQ210" s="55" t="n">
        <f aca="false" ca="false" dt2D="false" dtr="false" t="normal">+N210-'Приложение №2'!F210</f>
        <v>0</v>
      </c>
    </row>
    <row customHeight="true" ht="15" outlineLevel="0" r="211">
      <c r="A211" s="59" t="n">
        <f aca="false" ca="false" dt2D="false" dtr="false" t="normal">+A210+1</f>
        <v>192</v>
      </c>
      <c r="B211" s="60" t="n">
        <f aca="false" ca="false" dt2D="false" dtr="false" t="normal">+B210+1</f>
        <v>19</v>
      </c>
      <c r="C211" s="70" t="s">
        <v>54</v>
      </c>
      <c r="D211" s="70" t="s">
        <v>265</v>
      </c>
      <c r="E211" s="62" t="n">
        <v>1984</v>
      </c>
      <c r="F211" s="62" t="n">
        <v>2012</v>
      </c>
      <c r="G211" s="62" t="s">
        <v>70</v>
      </c>
      <c r="H211" s="62" t="n">
        <v>5</v>
      </c>
      <c r="I211" s="62" t="n">
        <v>3</v>
      </c>
      <c r="J211" s="68" t="n">
        <v>6658.6</v>
      </c>
      <c r="K211" s="68" t="n">
        <v>3901.7</v>
      </c>
      <c r="L211" s="68" t="n">
        <v>311.5</v>
      </c>
      <c r="M211" s="71" t="n">
        <v>332</v>
      </c>
      <c r="N211" s="65" t="n">
        <f aca="false" ca="false" dt2D="false" dtr="false" t="normal">AA211</f>
        <v>3264561.93</v>
      </c>
      <c r="O211" s="88" t="n"/>
      <c r="P211" s="63" t="n">
        <f aca="false" ca="false" dt2D="false" dtr="false" t="normal">N211-Q211-R211-S211-O211-T211</f>
        <v>1725706.2900000005</v>
      </c>
      <c r="Q211" s="63" t="n"/>
      <c r="R211" s="63" t="n">
        <v>280097.32</v>
      </c>
      <c r="S211" s="63" t="n">
        <v>1258758.32</v>
      </c>
      <c r="T211" s="63" t="n"/>
      <c r="U211" s="63" t="n">
        <f aca="false" ca="false" dt2D="false" dtr="false" t="normal">$N211/($K211+$L211)</f>
        <v>774.8414340643692</v>
      </c>
      <c r="V211" s="63" t="n">
        <f aca="false" ca="false" dt2D="false" dtr="false" t="normal">$N211/($K211+$L211)</f>
        <v>774.8414340643692</v>
      </c>
      <c r="W211" s="89" t="n">
        <v>2020</v>
      </c>
      <c r="X211" s="4" t="n">
        <f aca="false" ca="false" dt2D="false" dtr="false" t="normal">+N211-'Приложение №2'!F211</f>
        <v>0</v>
      </c>
      <c r="AA211" s="65" t="n">
        <f aca="false" ca="false" dt2D="false" dtr="false" t="normal">SUM(AB211:AP211)</f>
        <v>3264561.93</v>
      </c>
      <c r="AB211" s="68" t="n">
        <v>3188595.29</v>
      </c>
      <c r="AC211" s="68" t="n">
        <v>0</v>
      </c>
      <c r="AD211" s="68" t="n"/>
      <c r="AE211" s="68" t="n">
        <v>0</v>
      </c>
      <c r="AF211" s="68" t="n">
        <v>0</v>
      </c>
      <c r="AG211" s="68" t="n">
        <v>0</v>
      </c>
      <c r="AH211" s="68" t="n"/>
      <c r="AI211" s="68" t="n">
        <v>0</v>
      </c>
      <c r="AJ211" s="68" t="n">
        <v>0</v>
      </c>
      <c r="AK211" s="68" t="n"/>
      <c r="AL211" s="72" t="n">
        <v>0</v>
      </c>
      <c r="AM211" s="68" t="n">
        <v>0</v>
      </c>
      <c r="AN211" s="68" t="n"/>
      <c r="AO211" s="68" t="n"/>
      <c r="AP211" s="69" t="n">
        <v>75966.64</v>
      </c>
      <c r="AQ211" s="55" t="n">
        <f aca="false" ca="false" dt2D="false" dtr="false" t="normal">+N211-'Приложение №2'!F211</f>
        <v>0</v>
      </c>
    </row>
    <row customHeight="true" ht="15" outlineLevel="0" r="212">
      <c r="A212" s="59" t="n">
        <f aca="false" ca="false" dt2D="false" dtr="false" t="normal">+A211+1</f>
        <v>193</v>
      </c>
      <c r="B212" s="60" t="n">
        <f aca="false" ca="false" dt2D="false" dtr="false" t="normal">+B211+1</f>
        <v>20</v>
      </c>
      <c r="C212" s="70" t="s">
        <v>54</v>
      </c>
      <c r="D212" s="70" t="s">
        <v>266</v>
      </c>
      <c r="E212" s="62" t="n">
        <v>1985</v>
      </c>
      <c r="F212" s="62" t="n">
        <v>2015</v>
      </c>
      <c r="G212" s="62" t="s">
        <v>70</v>
      </c>
      <c r="H212" s="62" t="n">
        <v>5</v>
      </c>
      <c r="I212" s="62" t="n">
        <v>3</v>
      </c>
      <c r="J212" s="68" t="n">
        <v>6745.8</v>
      </c>
      <c r="K212" s="68" t="n">
        <v>3901.1</v>
      </c>
      <c r="L212" s="68" t="n">
        <v>475.2</v>
      </c>
      <c r="M212" s="71" t="n">
        <v>305</v>
      </c>
      <c r="N212" s="65" t="n">
        <f aca="false" ca="false" dt2D="false" dtr="false" t="normal">AA212</f>
        <v>1647895.74</v>
      </c>
      <c r="O212" s="88" t="n"/>
      <c r="P212" s="63" t="n"/>
      <c r="Q212" s="63" t="n"/>
      <c r="R212" s="63" t="n">
        <v>752371.17</v>
      </c>
      <c r="S212" s="63" t="n">
        <f aca="false" ca="false" dt2D="false" dtr="false" t="normal">N212-O212-Q212-R212-T212</f>
        <v>895524.57</v>
      </c>
      <c r="T212" s="63" t="n"/>
      <c r="U212" s="63" t="n">
        <f aca="false" ca="false" dt2D="false" dtr="false" t="normal">$N212/($K212+$L212)</f>
        <v>376.5499942874117</v>
      </c>
      <c r="V212" s="63" t="n">
        <f aca="false" ca="false" dt2D="false" dtr="false" t="normal">$N212/($K212+$L212)</f>
        <v>376.5499942874117</v>
      </c>
      <c r="W212" s="89" t="n">
        <v>2020</v>
      </c>
      <c r="X212" s="4" t="n">
        <f aca="false" ca="false" dt2D="false" dtr="false" t="normal">+N212-'Приложение №2'!F212</f>
        <v>0</v>
      </c>
      <c r="Y212" s="82" t="n"/>
      <c r="Z212" s="82" t="n"/>
      <c r="AA212" s="65" t="n">
        <f aca="false" ca="false" dt2D="false" dtr="false" t="normal">SUM(AB212:AP212)</f>
        <v>1647895.74</v>
      </c>
      <c r="AB212" s="68" t="n">
        <v>0</v>
      </c>
      <c r="AC212" s="68" t="n">
        <v>1624715.54</v>
      </c>
      <c r="AD212" s="68" t="n"/>
      <c r="AE212" s="68" t="n">
        <v>0</v>
      </c>
      <c r="AF212" s="68" t="n">
        <v>0</v>
      </c>
      <c r="AG212" s="68" t="n">
        <v>0</v>
      </c>
      <c r="AH212" s="68" t="n"/>
      <c r="AI212" s="68" t="n">
        <v>0</v>
      </c>
      <c r="AJ212" s="68" t="n">
        <v>0</v>
      </c>
      <c r="AK212" s="68" t="n"/>
      <c r="AL212" s="72" t="n">
        <v>0</v>
      </c>
      <c r="AM212" s="68" t="n">
        <v>0</v>
      </c>
      <c r="AN212" s="90" t="n"/>
      <c r="AO212" s="68" t="n"/>
      <c r="AP212" s="91" t="n">
        <v>23180.2</v>
      </c>
      <c r="AQ212" s="55" t="n">
        <f aca="false" ca="false" dt2D="false" dtr="false" t="normal">+N212-'Приложение №2'!F212</f>
        <v>0</v>
      </c>
    </row>
    <row customHeight="true" ht="15" outlineLevel="0" r="213">
      <c r="A213" s="59" t="n">
        <f aca="false" ca="false" dt2D="false" dtr="false" t="normal">+A212+1</f>
        <v>194</v>
      </c>
      <c r="B213" s="60" t="n">
        <f aca="false" ca="false" dt2D="false" dtr="false" t="normal">+B212+1</f>
        <v>21</v>
      </c>
      <c r="C213" s="70" t="s">
        <v>54</v>
      </c>
      <c r="D213" s="70" t="s">
        <v>267</v>
      </c>
      <c r="E213" s="62" t="n">
        <v>1986</v>
      </c>
      <c r="F213" s="62" t="n">
        <v>2016</v>
      </c>
      <c r="G213" s="62" t="s">
        <v>56</v>
      </c>
      <c r="H213" s="62" t="n">
        <v>5</v>
      </c>
      <c r="I213" s="62" t="n">
        <v>8</v>
      </c>
      <c r="J213" s="68" t="n">
        <v>10054.6</v>
      </c>
      <c r="K213" s="68" t="n">
        <v>8397.8</v>
      </c>
      <c r="L213" s="68" t="n">
        <v>68.7</v>
      </c>
      <c r="M213" s="71" t="n">
        <v>330</v>
      </c>
      <c r="N213" s="65" t="n">
        <f aca="false" ca="false" dt2D="false" dtr="false" t="normal">AA213</f>
        <v>5035692.2</v>
      </c>
      <c r="O213" s="88" t="n"/>
      <c r="P213" s="63" t="n">
        <v>0</v>
      </c>
      <c r="Q213" s="63" t="n"/>
      <c r="R213" s="63" t="n">
        <v>2510214.24</v>
      </c>
      <c r="S213" s="63" t="n">
        <f aca="false" ca="false" dt2D="false" dtr="false" t="normal">N213-O213-Q213-R213-T213</f>
        <v>2525477.96</v>
      </c>
      <c r="T213" s="63" t="n"/>
      <c r="U213" s="63" t="n">
        <f aca="false" ca="false" dt2D="false" dtr="false" t="normal">$N213/($K213+$L213)</f>
        <v>594.7785035138487</v>
      </c>
      <c r="V213" s="63" t="n">
        <f aca="false" ca="false" dt2D="false" dtr="false" t="normal">$N213/($K213+$L213)</f>
        <v>594.7785035138487</v>
      </c>
      <c r="W213" s="89" t="n">
        <v>2020</v>
      </c>
      <c r="X213" s="4" t="n">
        <f aca="false" ca="false" dt2D="false" dtr="false" t="normal">+N213-'Приложение №2'!F213</f>
        <v>0</v>
      </c>
      <c r="AA213" s="65" t="n">
        <f aca="false" ca="false" dt2D="false" dtr="false" t="normal">SUM(AB213:AP213)</f>
        <v>5035692.2</v>
      </c>
      <c r="AB213" s="68" t="n">
        <v>0</v>
      </c>
      <c r="AC213" s="68" t="n">
        <v>0</v>
      </c>
      <c r="AD213" s="68" t="n">
        <v>0</v>
      </c>
      <c r="AE213" s="68" t="n">
        <v>0</v>
      </c>
      <c r="AF213" s="68" t="n">
        <v>0</v>
      </c>
      <c r="AG213" s="68" t="n">
        <v>0</v>
      </c>
      <c r="AH213" s="68" t="n"/>
      <c r="AI213" s="68" t="n">
        <v>0</v>
      </c>
      <c r="AJ213" s="68" t="n">
        <v>5035692.2</v>
      </c>
      <c r="AK213" s="68" t="n">
        <v>0</v>
      </c>
      <c r="AL213" s="72" t="n">
        <v>0</v>
      </c>
      <c r="AM213" s="72" t="n">
        <v>0</v>
      </c>
      <c r="AN213" s="99" t="n"/>
      <c r="AO213" s="100" t="n"/>
      <c r="AP213" s="93" t="n"/>
      <c r="AQ213" s="55" t="n">
        <f aca="false" ca="false" dt2D="false" dtr="false" t="normal">+N213-'Приложение №2'!F213</f>
        <v>0</v>
      </c>
    </row>
    <row customHeight="true" ht="15" outlineLevel="0" r="214">
      <c r="A214" s="59" t="n">
        <f aca="false" ca="false" dt2D="false" dtr="false" t="normal">+A213+1</f>
        <v>195</v>
      </c>
      <c r="B214" s="60" t="n">
        <f aca="false" ca="false" dt2D="false" dtr="false" t="normal">+B213+1</f>
        <v>22</v>
      </c>
      <c r="C214" s="70" t="s">
        <v>54</v>
      </c>
      <c r="D214" s="70" t="s">
        <v>268</v>
      </c>
      <c r="E214" s="62" t="n">
        <v>1982</v>
      </c>
      <c r="F214" s="62" t="n">
        <v>2008</v>
      </c>
      <c r="G214" s="62" t="s">
        <v>56</v>
      </c>
      <c r="H214" s="62" t="n">
        <v>5</v>
      </c>
      <c r="I214" s="62" t="n">
        <v>7</v>
      </c>
      <c r="J214" s="68" t="n">
        <v>6399.1</v>
      </c>
      <c r="K214" s="68" t="n">
        <v>4910.1</v>
      </c>
      <c r="L214" s="68" t="n">
        <v>250.5</v>
      </c>
      <c r="M214" s="71" t="n">
        <v>218</v>
      </c>
      <c r="N214" s="65" t="n">
        <f aca="false" ca="false" dt2D="false" dtr="false" t="normal">AA214</f>
        <v>4097246.81</v>
      </c>
      <c r="O214" s="88" t="n"/>
      <c r="P214" s="63" t="n">
        <v>0</v>
      </c>
      <c r="Q214" s="63" t="n"/>
      <c r="R214" s="63" t="n">
        <v>1363417.68</v>
      </c>
      <c r="S214" s="63" t="n">
        <f aca="false" ca="false" dt2D="false" dtr="false" t="normal">N214-O214-Q214-R214-T214</f>
        <v>2733829.13</v>
      </c>
      <c r="T214" s="63" t="n"/>
      <c r="U214" s="63" t="n">
        <f aca="false" ca="false" dt2D="false" dtr="false" t="normal">$N214/($K214+$L214)</f>
        <v>793.9477599503933</v>
      </c>
      <c r="V214" s="63" t="n">
        <f aca="false" ca="false" dt2D="false" dtr="false" t="normal">$N214/($K214+$L214)</f>
        <v>793.9477599503933</v>
      </c>
      <c r="W214" s="89" t="n">
        <v>2020</v>
      </c>
      <c r="X214" s="4" t="n">
        <f aca="false" ca="false" dt2D="false" dtr="false" t="normal">+N214-'Приложение №2'!F214</f>
        <v>0</v>
      </c>
      <c r="AA214" s="65" t="n">
        <f aca="false" ca="false" dt2D="false" dtr="false" t="normal">SUM(AB214:AP214)</f>
        <v>4097246.81</v>
      </c>
      <c r="AB214" s="68" t="n">
        <v>0</v>
      </c>
      <c r="AC214" s="68" t="n">
        <v>0</v>
      </c>
      <c r="AD214" s="68" t="n">
        <v>0</v>
      </c>
      <c r="AE214" s="68" t="n">
        <v>0</v>
      </c>
      <c r="AF214" s="68" t="n">
        <v>0</v>
      </c>
      <c r="AG214" s="68" t="n">
        <v>0</v>
      </c>
      <c r="AH214" s="68" t="n"/>
      <c r="AI214" s="68" t="n">
        <v>0</v>
      </c>
      <c r="AJ214" s="68" t="n">
        <v>4097246.81</v>
      </c>
      <c r="AK214" s="68" t="n">
        <v>0</v>
      </c>
      <c r="AL214" s="72" t="n">
        <v>0</v>
      </c>
      <c r="AM214" s="72" t="n">
        <v>0</v>
      </c>
      <c r="AN214" s="101" t="n"/>
      <c r="AO214" s="100" t="n"/>
      <c r="AP214" s="97" t="n"/>
      <c r="AQ214" s="55" t="n">
        <f aca="false" ca="false" dt2D="false" dtr="false" t="normal">+N214-'Приложение №2'!F214</f>
        <v>0</v>
      </c>
    </row>
    <row customHeight="true" ht="15" outlineLevel="0" r="215">
      <c r="A215" s="59" t="n">
        <f aca="false" ca="false" dt2D="false" dtr="false" t="normal">+A214+1</f>
        <v>196</v>
      </c>
      <c r="B215" s="60" t="n">
        <f aca="false" ca="false" dt2D="false" dtr="false" t="normal">+B214+1</f>
        <v>23</v>
      </c>
      <c r="C215" s="70" t="s">
        <v>54</v>
      </c>
      <c r="D215" s="70" t="s">
        <v>269</v>
      </c>
      <c r="E215" s="62" t="n">
        <v>1979</v>
      </c>
      <c r="F215" s="62" t="n">
        <v>2015</v>
      </c>
      <c r="G215" s="62" t="s">
        <v>56</v>
      </c>
      <c r="H215" s="62" t="n">
        <v>5</v>
      </c>
      <c r="I215" s="62" t="n">
        <v>4</v>
      </c>
      <c r="J215" s="68" t="n">
        <v>4063.4</v>
      </c>
      <c r="K215" s="68" t="n">
        <v>3702.9</v>
      </c>
      <c r="L215" s="68" t="n">
        <v>122.3</v>
      </c>
      <c r="M215" s="71" t="n">
        <v>192</v>
      </c>
      <c r="N215" s="65" t="n">
        <f aca="false" ca="false" dt2D="false" dtr="false" t="normal">AA215</f>
        <v>5036073.07</v>
      </c>
      <c r="O215" s="88" t="n"/>
      <c r="P215" s="63" t="n">
        <v>0</v>
      </c>
      <c r="Q215" s="63" t="n"/>
      <c r="R215" s="63" t="n">
        <v>868018.53</v>
      </c>
      <c r="S215" s="63" t="n">
        <f aca="false" ca="false" dt2D="false" dtr="false" t="normal">N215-O215-Q215-R215-T215</f>
        <v>4168054.54</v>
      </c>
      <c r="T215" s="63" t="n"/>
      <c r="U215" s="63" t="n">
        <f aca="false" ca="false" dt2D="false" dtr="false" t="normal">$N215/($K215+$L215)</f>
        <v>1316.551571159678</v>
      </c>
      <c r="V215" s="63" t="n">
        <f aca="false" ca="false" dt2D="false" dtr="false" t="normal">$N215/($K215+$L215)</f>
        <v>1316.551571159678</v>
      </c>
      <c r="W215" s="89" t="n">
        <v>2020</v>
      </c>
      <c r="X215" s="4" t="n">
        <f aca="false" ca="false" dt2D="false" dtr="false" t="normal">+N215-'Приложение №2'!F215</f>
        <v>0</v>
      </c>
      <c r="AA215" s="65" t="n">
        <f aca="false" ca="false" dt2D="false" dtr="false" t="normal">SUM(AB215:AP215)</f>
        <v>5036073.07</v>
      </c>
      <c r="AB215" s="68" t="n">
        <v>3169062.35</v>
      </c>
      <c r="AC215" s="68" t="n">
        <v>1307630.28</v>
      </c>
      <c r="AD215" s="68" t="n">
        <v>0</v>
      </c>
      <c r="AE215" s="68" t="n">
        <v>559380.44</v>
      </c>
      <c r="AF215" s="68" t="n">
        <v>0</v>
      </c>
      <c r="AG215" s="68" t="n">
        <v>0</v>
      </c>
      <c r="AH215" s="68" t="n"/>
      <c r="AI215" s="68" t="n">
        <v>0</v>
      </c>
      <c r="AJ215" s="68" t="n">
        <v>0</v>
      </c>
      <c r="AK215" s="68" t="n">
        <v>0</v>
      </c>
      <c r="AL215" s="72" t="n">
        <v>0</v>
      </c>
      <c r="AM215" s="72" t="n">
        <v>0</v>
      </c>
      <c r="AN215" s="68" t="n"/>
      <c r="AO215" s="102" t="n"/>
      <c r="AP215" s="69" t="n"/>
      <c r="AQ215" s="55" t="n">
        <f aca="false" ca="false" dt2D="false" dtr="false" t="normal">+N215-'Приложение №2'!F215</f>
        <v>0</v>
      </c>
    </row>
    <row customHeight="true" ht="15" outlineLevel="0" r="216">
      <c r="A216" s="59" t="n">
        <f aca="false" ca="false" dt2D="false" dtr="false" t="normal">+A215+1</f>
        <v>197</v>
      </c>
      <c r="B216" s="60" t="n">
        <f aca="false" ca="false" dt2D="false" dtr="false" t="normal">+B215+1</f>
        <v>24</v>
      </c>
      <c r="C216" s="70" t="s">
        <v>54</v>
      </c>
      <c r="D216" s="70" t="s">
        <v>270</v>
      </c>
      <c r="E216" s="62" t="n">
        <v>1980</v>
      </c>
      <c r="F216" s="62" t="n">
        <v>2015</v>
      </c>
      <c r="G216" s="62" t="s">
        <v>56</v>
      </c>
      <c r="H216" s="62" t="n">
        <v>5</v>
      </c>
      <c r="I216" s="62" t="n">
        <v>11</v>
      </c>
      <c r="J216" s="68" t="n">
        <v>10068</v>
      </c>
      <c r="K216" s="68" t="n">
        <v>8797.3</v>
      </c>
      <c r="L216" s="68" t="n">
        <v>216.4</v>
      </c>
      <c r="M216" s="71" t="n">
        <v>423</v>
      </c>
      <c r="N216" s="65" t="n">
        <f aca="false" ca="false" dt2D="false" dtr="false" t="normal">AA216</f>
        <v>8089253.37</v>
      </c>
      <c r="O216" s="88" t="n"/>
      <c r="P216" s="63" t="n">
        <v>0</v>
      </c>
      <c r="Q216" s="63" t="n"/>
      <c r="R216" s="63" t="n">
        <v>2667949.72</v>
      </c>
      <c r="S216" s="63" t="n">
        <f aca="false" ca="false" dt2D="false" dtr="false" t="normal">N216-O216-Q216-R216-T216</f>
        <v>5421303.65</v>
      </c>
      <c r="T216" s="63" t="n"/>
      <c r="U216" s="63" t="n">
        <f aca="false" ca="false" dt2D="false" dtr="false" t="normal">$N216/($K216+$L216)</f>
        <v>897.4398271520021</v>
      </c>
      <c r="V216" s="63" t="n">
        <f aca="false" ca="false" dt2D="false" dtr="false" t="normal">$N216/($K216+$L216)</f>
        <v>897.4398271520021</v>
      </c>
      <c r="W216" s="89" t="n">
        <v>2020</v>
      </c>
      <c r="X216" s="4" t="n">
        <f aca="false" ca="false" dt2D="false" dtr="false" t="normal">+N216-'Приложение №2'!F216</f>
        <v>0</v>
      </c>
      <c r="AA216" s="65" t="n">
        <f aca="false" ca="false" dt2D="false" dtr="false" t="normal">SUM(AB216:AP216)</f>
        <v>8089253.37</v>
      </c>
      <c r="AB216" s="68" t="n">
        <v>0</v>
      </c>
      <c r="AC216" s="68" t="n">
        <v>0</v>
      </c>
      <c r="AD216" s="68" t="n">
        <v>0</v>
      </c>
      <c r="AE216" s="68" t="n">
        <v>0</v>
      </c>
      <c r="AF216" s="68" t="n">
        <v>0</v>
      </c>
      <c r="AG216" s="68" t="n">
        <v>0</v>
      </c>
      <c r="AH216" s="68" t="n"/>
      <c r="AI216" s="68" t="n">
        <v>0</v>
      </c>
      <c r="AJ216" s="68" t="n">
        <v>8089253.37</v>
      </c>
      <c r="AK216" s="68" t="n">
        <v>0</v>
      </c>
      <c r="AL216" s="72" t="n">
        <v>0</v>
      </c>
      <c r="AM216" s="72" t="n">
        <v>0</v>
      </c>
      <c r="AN216" s="103" t="n"/>
      <c r="AO216" s="100" t="n"/>
      <c r="AP216" s="104" t="n"/>
      <c r="AQ216" s="55" t="n">
        <f aca="false" ca="false" dt2D="false" dtr="false" t="normal">+N216-'Приложение №2'!F216</f>
        <v>0</v>
      </c>
    </row>
    <row customHeight="true" ht="15" outlineLevel="0" r="217">
      <c r="A217" s="59" t="n">
        <f aca="false" ca="false" dt2D="false" dtr="false" t="normal">+A216+1</f>
        <v>198</v>
      </c>
      <c r="B217" s="60" t="n">
        <f aca="false" ca="false" dt2D="false" dtr="false" t="normal">+B216+1</f>
        <v>25</v>
      </c>
      <c r="C217" s="70" t="s">
        <v>54</v>
      </c>
      <c r="D217" s="70" t="s">
        <v>271</v>
      </c>
      <c r="E217" s="62" t="n">
        <v>1983</v>
      </c>
      <c r="F217" s="62" t="n">
        <v>2007</v>
      </c>
      <c r="G217" s="62" t="s">
        <v>56</v>
      </c>
      <c r="H217" s="62" t="n">
        <v>5</v>
      </c>
      <c r="I217" s="62" t="n">
        <v>3</v>
      </c>
      <c r="J217" s="68" t="n">
        <v>5113.2</v>
      </c>
      <c r="K217" s="68" t="n">
        <v>5433.7</v>
      </c>
      <c r="L217" s="68" t="n">
        <v>0</v>
      </c>
      <c r="M217" s="71" t="n">
        <v>187</v>
      </c>
      <c r="N217" s="65" t="n">
        <f aca="false" ca="false" dt2D="false" dtr="false" t="normal">AA217</f>
        <v>3760123.89</v>
      </c>
      <c r="O217" s="88" t="n"/>
      <c r="P217" s="63" t="n">
        <f aca="false" ca="false" dt2D="false" dtr="false" t="normal">N217-Q217-R217-S217-O217-T217</f>
        <v>685311.5</v>
      </c>
      <c r="Q217" s="63" t="n"/>
      <c r="R217" s="63" t="n">
        <v>515484.06</v>
      </c>
      <c r="S217" s="63" t="n">
        <v>2559328.33</v>
      </c>
      <c r="T217" s="63" t="n"/>
      <c r="U217" s="63" t="n">
        <f aca="false" ca="false" dt2D="false" dtr="false" t="normal">$N217/($K217+$L217)</f>
        <v>692.0006422879438</v>
      </c>
      <c r="V217" s="63" t="n">
        <f aca="false" ca="false" dt2D="false" dtr="false" t="normal">$N217/($K217+$L217)</f>
        <v>692.0006422879438</v>
      </c>
      <c r="W217" s="89" t="n">
        <v>2020</v>
      </c>
      <c r="X217" s="4" t="n">
        <f aca="false" ca="false" dt2D="false" dtr="false" t="normal">+N217-'Приложение №2'!F217</f>
        <v>0</v>
      </c>
      <c r="AA217" s="65" t="n">
        <f aca="false" ca="false" dt2D="false" dtr="false" t="normal">SUM(AB217:AP217)</f>
        <v>3760123.89</v>
      </c>
      <c r="AB217" s="68" t="n"/>
      <c r="AC217" s="68" t="n">
        <v>2017757.29</v>
      </c>
      <c r="AD217" s="68" t="n"/>
      <c r="AE217" s="68" t="n">
        <v>1742366.6</v>
      </c>
      <c r="AF217" s="68" t="n">
        <v>0</v>
      </c>
      <c r="AG217" s="68" t="n">
        <v>0</v>
      </c>
      <c r="AH217" s="68" t="n"/>
      <c r="AI217" s="68" t="n">
        <v>0</v>
      </c>
      <c r="AJ217" s="68" t="n">
        <v>0</v>
      </c>
      <c r="AK217" s="68" t="n">
        <v>0</v>
      </c>
      <c r="AL217" s="72" t="n">
        <v>0</v>
      </c>
      <c r="AM217" s="68" t="n">
        <v>0</v>
      </c>
      <c r="AN217" s="94" t="n"/>
      <c r="AO217" s="68" t="n"/>
      <c r="AP217" s="69" t="n"/>
      <c r="AQ217" s="55" t="n">
        <f aca="false" ca="false" dt2D="false" dtr="false" t="normal">+N217-'Приложение №2'!F217</f>
        <v>0</v>
      </c>
    </row>
    <row customHeight="true" ht="15" outlineLevel="0" r="218">
      <c r="A218" s="59" t="n">
        <f aca="false" ca="false" dt2D="false" dtr="false" t="normal">+A217+1</f>
        <v>199</v>
      </c>
      <c r="B218" s="60" t="n">
        <f aca="false" ca="false" dt2D="false" dtr="false" t="normal">+B217+1</f>
        <v>26</v>
      </c>
      <c r="C218" s="70" t="s">
        <v>54</v>
      </c>
      <c r="D218" s="70" t="s">
        <v>272</v>
      </c>
      <c r="E218" s="62" t="n">
        <v>1989</v>
      </c>
      <c r="F218" s="62" t="n">
        <v>2017</v>
      </c>
      <c r="G218" s="62" t="s">
        <v>56</v>
      </c>
      <c r="H218" s="62" t="n">
        <v>10</v>
      </c>
      <c r="I218" s="62" t="n">
        <v>4</v>
      </c>
      <c r="J218" s="68" t="n">
        <v>17071.5</v>
      </c>
      <c r="K218" s="68" t="n">
        <v>14227.3</v>
      </c>
      <c r="L218" s="68" t="n">
        <v>0</v>
      </c>
      <c r="M218" s="71" t="n">
        <v>591</v>
      </c>
      <c r="N218" s="65" t="n">
        <f aca="false" ca="false" dt2D="false" dtr="false" t="normal">AA218</f>
        <v>8711165.52</v>
      </c>
      <c r="O218" s="88" t="n"/>
      <c r="P218" s="63" t="n">
        <f aca="false" ca="false" dt2D="false" dtr="false" t="normal">N218-Q218-R218-S218-O218-T218</f>
        <v>6072799.31</v>
      </c>
      <c r="Q218" s="63" t="n"/>
      <c r="R218" s="63" t="n">
        <v>2638366.21</v>
      </c>
      <c r="S218" s="63" t="n"/>
      <c r="T218" s="68" t="n"/>
      <c r="U218" s="63" t="n">
        <f aca="false" ca="false" dt2D="false" dtr="false" t="normal">$N218/($K218+$L218)</f>
        <v>612.2852206673086</v>
      </c>
      <c r="V218" s="63" t="n">
        <f aca="false" ca="false" dt2D="false" dtr="false" t="normal">$N218/($K218+$L218)</f>
        <v>612.2852206673086</v>
      </c>
      <c r="W218" s="89" t="n">
        <v>2020</v>
      </c>
      <c r="X218" s="4" t="n">
        <f aca="false" ca="false" dt2D="false" dtr="false" t="normal">+N218-'Приложение №2'!F218</f>
        <v>0</v>
      </c>
      <c r="AA218" s="65" t="n">
        <f aca="false" ca="false" dt2D="false" dtr="false" t="normal">SUM(AB218:AP218)</f>
        <v>8711165.52</v>
      </c>
      <c r="AB218" s="68" t="n">
        <v>4383812.71</v>
      </c>
      <c r="AC218" s="68" t="n">
        <v>2310008.34</v>
      </c>
      <c r="AD218" s="68" t="n"/>
      <c r="AE218" s="68" t="n">
        <v>1718191.92</v>
      </c>
      <c r="AF218" s="68" t="n">
        <v>0</v>
      </c>
      <c r="AG218" s="68" t="n">
        <v>0</v>
      </c>
      <c r="AH218" s="68" t="n"/>
      <c r="AI218" s="68" t="n">
        <v>0</v>
      </c>
      <c r="AJ218" s="68" t="n">
        <v>0</v>
      </c>
      <c r="AK218" s="68" t="n">
        <v>0</v>
      </c>
      <c r="AL218" s="72" t="n">
        <v>0</v>
      </c>
      <c r="AM218" s="68" t="n">
        <v>0</v>
      </c>
      <c r="AN218" s="68" t="n"/>
      <c r="AO218" s="68" t="n"/>
      <c r="AP218" s="69" t="n">
        <v>299152.55</v>
      </c>
      <c r="AQ218" s="55" t="n">
        <f aca="false" ca="false" dt2D="false" dtr="false" t="normal">+N218-'Приложение №2'!F218</f>
        <v>0</v>
      </c>
    </row>
    <row customHeight="true" ht="15" outlineLevel="0" r="219">
      <c r="A219" s="59" t="n">
        <f aca="false" ca="false" dt2D="false" dtr="false" t="normal">+A218+1</f>
        <v>200</v>
      </c>
      <c r="B219" s="60" t="n">
        <f aca="false" ca="false" dt2D="false" dtr="false" t="normal">+B218+1</f>
        <v>27</v>
      </c>
      <c r="C219" s="70" t="s">
        <v>54</v>
      </c>
      <c r="D219" s="70" t="s">
        <v>68</v>
      </c>
      <c r="E219" s="62" t="n">
        <v>1993</v>
      </c>
      <c r="F219" s="62" t="n">
        <v>2017</v>
      </c>
      <c r="G219" s="62" t="s">
        <v>56</v>
      </c>
      <c r="H219" s="62" t="n">
        <v>5</v>
      </c>
      <c r="I219" s="62" t="n">
        <v>6</v>
      </c>
      <c r="J219" s="68" t="n">
        <v>5206.7</v>
      </c>
      <c r="K219" s="68" t="n">
        <v>4608.6</v>
      </c>
      <c r="L219" s="68" t="n">
        <v>0</v>
      </c>
      <c r="M219" s="71" t="n">
        <v>212</v>
      </c>
      <c r="N219" s="65" t="n">
        <f aca="false" ca="false" dt2D="false" dtr="false" t="normal">AA219</f>
        <v>4895933.13</v>
      </c>
      <c r="O219" s="88" t="n"/>
      <c r="P219" s="63" t="n">
        <f aca="false" ca="false" dt2D="false" dtr="false" t="normal">N219-Q219-R219-S219-O219-T219</f>
        <v>2742167.7399999993</v>
      </c>
      <c r="Q219" s="63" t="n"/>
      <c r="R219" s="63" t="n">
        <v>371831.07</v>
      </c>
      <c r="S219" s="63" t="n">
        <v>1781934.32</v>
      </c>
      <c r="T219" s="63" t="n"/>
      <c r="U219" s="63" t="n">
        <f aca="false" ca="false" dt2D="false" dtr="false" t="normal">$N219/($K219+$L219)</f>
        <v>1062.3471618278868</v>
      </c>
      <c r="V219" s="63" t="n">
        <f aca="false" ca="false" dt2D="false" dtr="false" t="normal">$N219/($K219+$L219)</f>
        <v>1062.3471618278868</v>
      </c>
      <c r="W219" s="89" t="n">
        <v>2020</v>
      </c>
      <c r="X219" s="4" t="n">
        <f aca="false" ca="false" dt2D="false" dtr="false" t="normal">+N219-'Приложение №2'!F219</f>
        <v>0</v>
      </c>
      <c r="AA219" s="65" t="n">
        <f aca="false" ca="false" dt2D="false" dtr="false" t="normal">SUM(AB219:AP219)</f>
        <v>4895933.13</v>
      </c>
      <c r="AB219" s="68" t="n">
        <v>2719168.32</v>
      </c>
      <c r="AC219" s="68" t="n">
        <v>1152304.9</v>
      </c>
      <c r="AD219" s="68" t="n"/>
      <c r="AE219" s="68" t="n">
        <v>953482.2</v>
      </c>
      <c r="AF219" s="68" t="n">
        <v>0</v>
      </c>
      <c r="AG219" s="68" t="n">
        <v>0</v>
      </c>
      <c r="AH219" s="68" t="n"/>
      <c r="AI219" s="68" t="n">
        <v>0</v>
      </c>
      <c r="AJ219" s="68" t="n">
        <v>0</v>
      </c>
      <c r="AK219" s="68" t="n">
        <v>0</v>
      </c>
      <c r="AL219" s="72" t="n">
        <v>0</v>
      </c>
      <c r="AM219" s="68" t="n">
        <v>0</v>
      </c>
      <c r="AN219" s="68" t="n"/>
      <c r="AO219" s="68" t="n"/>
      <c r="AP219" s="69" t="n">
        <v>70977.71</v>
      </c>
      <c r="AQ219" s="55" t="n">
        <f aca="false" ca="false" dt2D="false" dtr="false" t="normal">+N219-'Приложение №2'!F219</f>
        <v>0</v>
      </c>
    </row>
    <row customHeight="true" ht="15" outlineLevel="0" r="220">
      <c r="A220" s="59" t="n">
        <f aca="false" ca="false" dt2D="false" dtr="false" t="normal">+A219+1</f>
        <v>201</v>
      </c>
      <c r="B220" s="60" t="n">
        <f aca="false" ca="false" dt2D="false" dtr="false" t="normal">+B219+1</f>
        <v>28</v>
      </c>
      <c r="C220" s="70" t="s">
        <v>54</v>
      </c>
      <c r="D220" s="70" t="s">
        <v>273</v>
      </c>
      <c r="E220" s="62" t="n">
        <v>1995</v>
      </c>
      <c r="F220" s="62" t="n">
        <v>1995</v>
      </c>
      <c r="G220" s="62" t="s">
        <v>56</v>
      </c>
      <c r="H220" s="62" t="n">
        <v>5</v>
      </c>
      <c r="I220" s="62" t="n">
        <v>6</v>
      </c>
      <c r="J220" s="68" t="n">
        <v>5276.5</v>
      </c>
      <c r="K220" s="68" t="n">
        <v>4688.9</v>
      </c>
      <c r="L220" s="68" t="n">
        <v>0</v>
      </c>
      <c r="M220" s="71" t="n">
        <v>200</v>
      </c>
      <c r="N220" s="65" t="n">
        <f aca="false" ca="false" dt2D="false" dtr="false" t="normal">AA220</f>
        <v>10580573.700000001</v>
      </c>
      <c r="O220" s="88" t="n"/>
      <c r="P220" s="63" t="n">
        <f aca="false" ca="false" dt2D="false" dtr="false" t="normal">N220-Q220-R220-S220-O220-T220</f>
        <v>5320486.6000000015</v>
      </c>
      <c r="Q220" s="63" t="n"/>
      <c r="R220" s="63" t="n">
        <v>774627.36</v>
      </c>
      <c r="S220" s="63" t="n">
        <v>4485459.74</v>
      </c>
      <c r="T220" s="63" t="n"/>
      <c r="U220" s="63" t="n">
        <f aca="false" ca="false" dt2D="false" dtr="false" t="normal">$N220/($K220+$L220)</f>
        <v>2256.5151101537676</v>
      </c>
      <c r="V220" s="63" t="n">
        <f aca="false" ca="false" dt2D="false" dtr="false" t="normal">$N220/($K220+$L220)</f>
        <v>2256.5151101537676</v>
      </c>
      <c r="W220" s="89" t="n">
        <v>2020</v>
      </c>
      <c r="X220" s="4" t="n">
        <f aca="false" ca="false" dt2D="false" dtr="false" t="normal">+N220-'Приложение №2'!F220</f>
        <v>0</v>
      </c>
      <c r="AA220" s="65" t="n">
        <f aca="false" ca="false" dt2D="false" dtr="false" t="normal">SUM(AB220:AP220)</f>
        <v>10580573.700000001</v>
      </c>
      <c r="AB220" s="68" t="n">
        <v>2231466.97</v>
      </c>
      <c r="AC220" s="68" t="n">
        <v>1321470.76</v>
      </c>
      <c r="AD220" s="68" t="n"/>
      <c r="AE220" s="68" t="n">
        <v>1866046.97</v>
      </c>
      <c r="AF220" s="68" t="n">
        <v>0</v>
      </c>
      <c r="AG220" s="68" t="n">
        <v>0</v>
      </c>
      <c r="AH220" s="68" t="n"/>
      <c r="AI220" s="68" t="n">
        <v>0</v>
      </c>
      <c r="AJ220" s="68" t="n">
        <v>5012996.87</v>
      </c>
      <c r="AK220" s="68" t="n">
        <v>0</v>
      </c>
      <c r="AL220" s="68" t="n"/>
      <c r="AM220" s="68" t="n">
        <v>0</v>
      </c>
      <c r="AN220" s="68" t="n"/>
      <c r="AO220" s="68" t="n"/>
      <c r="AP220" s="69" t="n">
        <v>148592.13</v>
      </c>
      <c r="AQ220" s="55" t="n">
        <f aca="false" ca="false" dt2D="false" dtr="false" t="normal">+N220-'Приложение №2'!F220</f>
        <v>0</v>
      </c>
    </row>
    <row customHeight="true" ht="15" outlineLevel="0" r="221">
      <c r="A221" s="59" t="n">
        <f aca="false" ca="false" dt2D="false" dtr="false" t="normal">+A220+1</f>
        <v>202</v>
      </c>
      <c r="B221" s="60" t="n">
        <f aca="false" ca="false" dt2D="false" dtr="false" t="normal">+B220+1</f>
        <v>29</v>
      </c>
      <c r="C221" s="70" t="s">
        <v>54</v>
      </c>
      <c r="D221" s="70" t="s">
        <v>274</v>
      </c>
      <c r="E221" s="62" t="n">
        <v>1993</v>
      </c>
      <c r="F221" s="62" t="n">
        <v>2017</v>
      </c>
      <c r="G221" s="62" t="s">
        <v>56</v>
      </c>
      <c r="H221" s="62" t="n">
        <v>5</v>
      </c>
      <c r="I221" s="62" t="n">
        <v>6</v>
      </c>
      <c r="J221" s="68" t="n">
        <v>5163.5</v>
      </c>
      <c r="K221" s="68" t="n">
        <v>4585.5</v>
      </c>
      <c r="L221" s="68" t="n">
        <v>0</v>
      </c>
      <c r="M221" s="71" t="n">
        <v>206</v>
      </c>
      <c r="N221" s="65" t="n">
        <f aca="false" ca="false" dt2D="false" dtr="false" t="normal">AA221</f>
        <v>4221743.83</v>
      </c>
      <c r="O221" s="88" t="n"/>
      <c r="P221" s="63" t="n">
        <f aca="false" ca="false" dt2D="false" dtr="false" t="normal">N221-Q221-R221-S221-O221-T221</f>
        <v>3280240.72</v>
      </c>
      <c r="Q221" s="63" t="n"/>
      <c r="R221" s="63" t="n">
        <v>750212.44</v>
      </c>
      <c r="S221" s="63" t="n">
        <v>191290.67</v>
      </c>
      <c r="T221" s="63" t="n"/>
      <c r="U221" s="63" t="n">
        <f aca="false" ca="false" dt2D="false" dtr="false" t="normal">$N221/($K221+$L221)</f>
        <v>920.6725177188965</v>
      </c>
      <c r="V221" s="63" t="n">
        <f aca="false" ca="false" dt2D="false" dtr="false" t="normal">$N221/($K221+$L221)</f>
        <v>920.6725177188965</v>
      </c>
      <c r="W221" s="89" t="n">
        <v>2020</v>
      </c>
      <c r="X221" s="4" t="n">
        <f aca="false" ca="false" dt2D="false" dtr="false" t="normal">+N221-'Приложение №2'!F221</f>
        <v>0</v>
      </c>
      <c r="AA221" s="65" t="n">
        <f aca="false" ca="false" dt2D="false" dtr="false" t="normal">SUM(AB221:AP221)</f>
        <v>4221743.83</v>
      </c>
      <c r="AB221" s="68" t="n">
        <v>1304003.62</v>
      </c>
      <c r="AC221" s="68" t="n">
        <v>1530051.5</v>
      </c>
      <c r="AD221" s="68" t="n"/>
      <c r="AE221" s="68" t="n">
        <v>1326366.97</v>
      </c>
      <c r="AF221" s="68" t="n">
        <v>0</v>
      </c>
      <c r="AG221" s="68" t="n">
        <v>0</v>
      </c>
      <c r="AH221" s="68" t="n"/>
      <c r="AI221" s="68" t="n">
        <v>0</v>
      </c>
      <c r="AJ221" s="68" t="n">
        <v>0</v>
      </c>
      <c r="AK221" s="68" t="n">
        <v>0</v>
      </c>
      <c r="AL221" s="72" t="n">
        <v>0</v>
      </c>
      <c r="AM221" s="68" t="n">
        <v>0</v>
      </c>
      <c r="AN221" s="68" t="n"/>
      <c r="AO221" s="68" t="n"/>
      <c r="AP221" s="69" t="n">
        <v>61321.74</v>
      </c>
      <c r="AQ221" s="55" t="n">
        <f aca="false" ca="false" dt2D="false" dtr="false" t="normal">+N221-'Приложение №2'!F221</f>
        <v>0</v>
      </c>
    </row>
    <row customHeight="true" ht="15" outlineLevel="0" r="222">
      <c r="A222" s="59" t="n">
        <f aca="false" ca="false" dt2D="false" dtr="false" t="normal">+A221+1</f>
        <v>203</v>
      </c>
      <c r="B222" s="60" t="n">
        <f aca="false" ca="false" dt2D="false" dtr="false" t="normal">+B221+1</f>
        <v>30</v>
      </c>
      <c r="C222" s="70" t="s">
        <v>54</v>
      </c>
      <c r="D222" s="70" t="s">
        <v>69</v>
      </c>
      <c r="E222" s="62" t="n">
        <v>1991</v>
      </c>
      <c r="F222" s="62" t="n">
        <v>2017</v>
      </c>
      <c r="G222" s="62" t="s">
        <v>70</v>
      </c>
      <c r="H222" s="62" t="n">
        <v>5</v>
      </c>
      <c r="I222" s="62" t="n">
        <v>6</v>
      </c>
      <c r="J222" s="68" t="n">
        <v>4805.7</v>
      </c>
      <c r="K222" s="68" t="n">
        <v>4575.6</v>
      </c>
      <c r="L222" s="68" t="n">
        <v>0</v>
      </c>
      <c r="M222" s="71" t="n">
        <v>204</v>
      </c>
      <c r="N222" s="65" t="n">
        <f aca="false" ca="false" dt2D="false" dtr="false" t="normal">SUM(R222+S222)</f>
        <v>4681413.97</v>
      </c>
      <c r="O222" s="88" t="n"/>
      <c r="P222" s="63" t="n"/>
      <c r="Q222" s="63" t="n"/>
      <c r="R222" s="63" t="n">
        <v>978971.94</v>
      </c>
      <c r="S222" s="63" t="n">
        <v>3702442.03</v>
      </c>
      <c r="T222" s="63" t="n"/>
      <c r="U222" s="63" t="n">
        <f aca="false" ca="false" dt2D="false" dtr="false" t="normal">$N222/($K222+$L222)</f>
        <v>1023.1257037328436</v>
      </c>
      <c r="V222" s="63" t="n">
        <f aca="false" ca="false" dt2D="false" dtr="false" t="normal">$N222/($K222+$L222)</f>
        <v>1023.1257037328436</v>
      </c>
      <c r="W222" s="89" t="n">
        <v>2020</v>
      </c>
      <c r="X222" s="4" t="n">
        <f aca="false" ca="false" dt2D="false" dtr="false" t="normal">+N222-'Приложение №2'!F222</f>
        <v>0</v>
      </c>
      <c r="AA222" s="65" t="n">
        <f aca="false" ca="false" dt2D="false" dtr="false" t="normal">SUM(AB222:AP222)</f>
        <v>4620662.96</v>
      </c>
      <c r="AB222" s="68" t="n">
        <v>2458529.96</v>
      </c>
      <c r="AC222" s="68" t="n">
        <v>1208901.56</v>
      </c>
      <c r="AD222" s="68" t="n"/>
      <c r="AE222" s="68" t="n">
        <v>943647.3</v>
      </c>
      <c r="AF222" s="68" t="n">
        <v>0</v>
      </c>
      <c r="AG222" s="68" t="n">
        <v>0</v>
      </c>
      <c r="AH222" s="68" t="n"/>
      <c r="AI222" s="68" t="n">
        <v>0</v>
      </c>
      <c r="AJ222" s="68" t="n">
        <v>0</v>
      </c>
      <c r="AK222" s="68" t="n">
        <v>0</v>
      </c>
      <c r="AL222" s="72" t="n">
        <v>0</v>
      </c>
      <c r="AM222" s="68" t="n">
        <v>0</v>
      </c>
      <c r="AN222" s="68" t="n"/>
      <c r="AO222" s="68" t="n"/>
      <c r="AP222" s="69" t="n">
        <v>9584.14</v>
      </c>
      <c r="AQ222" s="55" t="n">
        <f aca="false" ca="false" dt2D="false" dtr="false" t="normal">+N222-'Приложение №2'!F222</f>
        <v>0</v>
      </c>
    </row>
    <row customHeight="true" ht="15" outlineLevel="0" r="223">
      <c r="A223" s="59" t="n">
        <f aca="false" ca="false" dt2D="false" dtr="false" t="normal">+A222+1</f>
        <v>204</v>
      </c>
      <c r="B223" s="60" t="n">
        <f aca="false" ca="false" dt2D="false" dtr="false" t="normal">+B222+1</f>
        <v>31</v>
      </c>
      <c r="C223" s="70" t="s">
        <v>54</v>
      </c>
      <c r="D223" s="70" t="s">
        <v>275</v>
      </c>
      <c r="E223" s="62" t="n">
        <v>1989</v>
      </c>
      <c r="F223" s="62" t="n">
        <v>2017</v>
      </c>
      <c r="G223" s="62" t="s">
        <v>56</v>
      </c>
      <c r="H223" s="62" t="n">
        <v>9</v>
      </c>
      <c r="I223" s="62" t="n">
        <v>3</v>
      </c>
      <c r="J223" s="68" t="n">
        <v>12198.52</v>
      </c>
      <c r="K223" s="68" t="n">
        <v>10149.6</v>
      </c>
      <c r="L223" s="68" t="n">
        <v>188.7</v>
      </c>
      <c r="M223" s="71" t="n">
        <v>390</v>
      </c>
      <c r="N223" s="65" t="n">
        <f aca="false" ca="false" dt2D="false" dtr="false" t="normal">AA223</f>
        <v>17299217.32</v>
      </c>
      <c r="O223" s="88" t="n"/>
      <c r="P223" s="63" t="n">
        <f aca="false" ca="false" dt2D="false" dtr="false" t="normal">N223-Q223-R223-S223-O223-T223</f>
        <v>5641788.079999998</v>
      </c>
      <c r="Q223" s="63" t="n"/>
      <c r="R223" s="63" t="n">
        <v>1858125.96</v>
      </c>
      <c r="S223" s="63" t="n">
        <v>9799303.28</v>
      </c>
      <c r="T223" s="68" t="n"/>
      <c r="U223" s="63" t="n">
        <f aca="false" ca="false" dt2D="false" dtr="false" t="normal">$N223/($K223+$L223)</f>
        <v>1673.3135351073192</v>
      </c>
      <c r="V223" s="63" t="n">
        <f aca="false" ca="false" dt2D="false" dtr="false" t="normal">$N223/($K223+$L223)</f>
        <v>1673.3135351073192</v>
      </c>
      <c r="W223" s="89" t="n">
        <v>2020</v>
      </c>
      <c r="X223" s="4" t="n">
        <f aca="false" ca="false" dt2D="false" dtr="false" t="normal">+N223-'Приложение №2'!F223</f>
        <v>0</v>
      </c>
      <c r="AA223" s="65" t="n">
        <f aca="false" ca="false" dt2D="false" dtr="false" t="normal">SUM(AB223:AP223)</f>
        <v>17299217.32</v>
      </c>
      <c r="AB223" s="68" t="n">
        <v>6827232.76671984</v>
      </c>
      <c r="AC223" s="68" t="n">
        <v>7231446.51181477</v>
      </c>
      <c r="AD223" s="68" t="n"/>
      <c r="AE223" s="68" t="n">
        <v>3189915.8914654</v>
      </c>
      <c r="AF223" s="68" t="n">
        <v>0</v>
      </c>
      <c r="AG223" s="68" t="n">
        <v>0</v>
      </c>
      <c r="AH223" s="68" t="n"/>
      <c r="AI223" s="68" t="n">
        <v>0</v>
      </c>
      <c r="AJ223" s="68" t="n">
        <v>0</v>
      </c>
      <c r="AK223" s="68" t="n"/>
      <c r="AL223" s="72" t="n">
        <v>0</v>
      </c>
      <c r="AM223" s="68" t="n">
        <v>0</v>
      </c>
      <c r="AN223" s="68" t="n"/>
      <c r="AO223" s="82" t="n"/>
      <c r="AP223" s="79" t="n">
        <v>50622.15</v>
      </c>
      <c r="AQ223" s="55" t="n">
        <f aca="false" ca="false" dt2D="false" dtr="false" t="normal">+N223-'Приложение №2'!F223</f>
        <v>0</v>
      </c>
    </row>
    <row customHeight="true" ht="15" outlineLevel="0" r="224">
      <c r="A224" s="59" t="n">
        <f aca="false" ca="false" dt2D="false" dtr="false" t="normal">+A223+1</f>
        <v>205</v>
      </c>
      <c r="B224" s="60" t="n">
        <f aca="false" ca="false" dt2D="false" dtr="false" t="normal">+B223+1</f>
        <v>32</v>
      </c>
      <c r="C224" s="70" t="s">
        <v>78</v>
      </c>
      <c r="D224" s="70" t="s">
        <v>79</v>
      </c>
      <c r="E224" s="62" t="n">
        <v>1979</v>
      </c>
      <c r="F224" s="62" t="n">
        <v>2013</v>
      </c>
      <c r="G224" s="62" t="s">
        <v>70</v>
      </c>
      <c r="H224" s="62" t="n">
        <v>5</v>
      </c>
      <c r="I224" s="62" t="n">
        <v>4</v>
      </c>
      <c r="J224" s="68" t="n">
        <v>2793.1</v>
      </c>
      <c r="K224" s="68" t="n">
        <v>2478.8</v>
      </c>
      <c r="L224" s="68" t="n">
        <v>0</v>
      </c>
      <c r="M224" s="71" t="n">
        <v>97</v>
      </c>
      <c r="N224" s="65" t="n">
        <f aca="false" ca="false" dt2D="false" dtr="false" t="normal">AA224</f>
        <v>2401858.64</v>
      </c>
      <c r="O224" s="88" t="n"/>
      <c r="P224" s="63" t="n"/>
      <c r="Q224" s="63" t="n"/>
      <c r="R224" s="63" t="n">
        <v>329741.53</v>
      </c>
      <c r="S224" s="63" t="n">
        <f aca="false" ca="false" dt2D="false" dtr="false" t="normal">N224-O224-Q224-R224-T224</f>
        <v>2072117.11</v>
      </c>
      <c r="T224" s="63" t="n"/>
      <c r="U224" s="63" t="n">
        <f aca="false" ca="false" dt2D="false" dtr="false" t="normal">$N224/($K224+$L224)</f>
        <v>968.960238825238</v>
      </c>
      <c r="V224" s="63" t="n">
        <f aca="false" ca="false" dt2D="false" dtr="false" t="normal">$N224/($K224+$L224)</f>
        <v>968.960238825238</v>
      </c>
      <c r="W224" s="89" t="n">
        <v>2020</v>
      </c>
      <c r="X224" s="4" t="n">
        <f aca="false" ca="false" dt2D="false" dtr="false" t="normal">+N224-'Приложение №2'!F224</f>
        <v>0</v>
      </c>
      <c r="AA224" s="65" t="n">
        <f aca="false" ca="false" dt2D="false" dtr="false" t="normal">SUM(AB224:AP224)</f>
        <v>2401858.64</v>
      </c>
      <c r="AB224" s="68" t="n">
        <v>0</v>
      </c>
      <c r="AC224" s="68" t="n">
        <v>0</v>
      </c>
      <c r="AD224" s="68" t="n"/>
      <c r="AE224" s="68" t="n">
        <v>0</v>
      </c>
      <c r="AF224" s="68" t="n">
        <v>0</v>
      </c>
      <c r="AG224" s="68" t="n">
        <v>0</v>
      </c>
      <c r="AH224" s="68" t="n"/>
      <c r="AI224" s="68" t="n">
        <v>0</v>
      </c>
      <c r="AJ224" s="68" t="n">
        <v>2401858.64</v>
      </c>
      <c r="AK224" s="68" t="n">
        <v>0</v>
      </c>
      <c r="AL224" s="72" t="n">
        <v>0</v>
      </c>
      <c r="AM224" s="68" t="n">
        <v>0</v>
      </c>
      <c r="AN224" s="68" t="n"/>
      <c r="AO224" s="68" t="n"/>
      <c r="AP224" s="69" t="n"/>
      <c r="AQ224" s="55" t="n">
        <f aca="false" ca="false" dt2D="false" dtr="false" t="normal">+N224-'Приложение №2'!F224</f>
        <v>0</v>
      </c>
    </row>
    <row customHeight="true" ht="15" outlineLevel="0" r="225">
      <c r="A225" s="59" t="n">
        <f aca="false" ca="false" dt2D="false" dtr="false" t="normal">+A224+1</f>
        <v>206</v>
      </c>
      <c r="B225" s="60" t="n">
        <f aca="false" ca="false" dt2D="false" dtr="false" t="normal">+B224+1</f>
        <v>33</v>
      </c>
      <c r="C225" s="70" t="s">
        <v>78</v>
      </c>
      <c r="D225" s="70" t="s">
        <v>276</v>
      </c>
      <c r="E225" s="62" t="n">
        <v>1975</v>
      </c>
      <c r="F225" s="62" t="n">
        <v>2015</v>
      </c>
      <c r="G225" s="62" t="s">
        <v>70</v>
      </c>
      <c r="H225" s="62" t="n">
        <v>3</v>
      </c>
      <c r="I225" s="62" t="n">
        <v>2</v>
      </c>
      <c r="J225" s="68" t="n">
        <v>1297.4</v>
      </c>
      <c r="K225" s="68" t="n">
        <v>1097.4</v>
      </c>
      <c r="L225" s="68" t="n">
        <v>0</v>
      </c>
      <c r="M225" s="71" t="n">
        <v>52</v>
      </c>
      <c r="N225" s="65" t="n">
        <f aca="false" ca="false" dt2D="false" dtr="false" t="normal">AA225</f>
        <v>3992639.12</v>
      </c>
      <c r="O225" s="88" t="n"/>
      <c r="P225" s="63" t="n">
        <f aca="false" ca="false" dt2D="false" dtr="false" t="normal">N225-Q225-R225-S225-O225-T225</f>
        <v>1444993.31</v>
      </c>
      <c r="Q225" s="63" t="n"/>
      <c r="R225" s="63" t="n">
        <v>440322.03</v>
      </c>
      <c r="S225" s="63" t="n">
        <v>2107323.78</v>
      </c>
      <c r="T225" s="63" t="n"/>
      <c r="U225" s="63" t="n">
        <f aca="false" ca="false" dt2D="false" dtr="false" t="normal">$N225/($K225+$L225)</f>
        <v>3638.271478039001</v>
      </c>
      <c r="V225" s="63" t="n">
        <f aca="false" ca="false" dt2D="false" dtr="false" t="normal">$N225/($K225+$L225)</f>
        <v>3638.271478039001</v>
      </c>
      <c r="W225" s="89" t="n">
        <v>2020</v>
      </c>
      <c r="X225" s="4" t="n">
        <f aca="false" ca="false" dt2D="false" dtr="false" t="normal">+N225-'Приложение №2'!F225</f>
        <v>0</v>
      </c>
      <c r="AA225" s="65" t="n">
        <f aca="false" ca="false" dt2D="false" dtr="false" t="normal">SUM(AB225:AP225)</f>
        <v>3992639.12</v>
      </c>
      <c r="AB225" s="68" t="n">
        <v>0</v>
      </c>
      <c r="AC225" s="68" t="n">
        <v>0</v>
      </c>
      <c r="AD225" s="68" t="n"/>
      <c r="AE225" s="68" t="n">
        <v>0</v>
      </c>
      <c r="AF225" s="68" t="n">
        <v>0</v>
      </c>
      <c r="AG225" s="68" t="n">
        <v>0</v>
      </c>
      <c r="AH225" s="68" t="n"/>
      <c r="AI225" s="68" t="n">
        <v>0</v>
      </c>
      <c r="AJ225" s="68" t="n">
        <v>0</v>
      </c>
      <c r="AK225" s="68" t="n">
        <v>0</v>
      </c>
      <c r="AL225" s="72" t="n">
        <v>3940359.5</v>
      </c>
      <c r="AM225" s="72" t="n"/>
      <c r="AN225" s="68" t="n"/>
      <c r="AO225" s="68" t="n"/>
      <c r="AP225" s="69" t="n">
        <v>52279.62</v>
      </c>
      <c r="AQ225" s="55" t="n">
        <f aca="false" ca="false" dt2D="false" dtr="false" t="normal">+N225-'Приложение №2'!F225</f>
        <v>0</v>
      </c>
    </row>
    <row customHeight="true" ht="15" outlineLevel="0" r="226">
      <c r="A226" s="59" t="n">
        <f aca="false" ca="false" dt2D="false" dtr="false" t="normal">+A225+1</f>
        <v>207</v>
      </c>
      <c r="B226" s="60" t="n">
        <f aca="false" ca="false" dt2D="false" dtr="false" t="normal">+B225+1</f>
        <v>34</v>
      </c>
      <c r="C226" s="70" t="s">
        <v>78</v>
      </c>
      <c r="D226" s="70" t="s">
        <v>277</v>
      </c>
      <c r="E226" s="62" t="n">
        <v>1985</v>
      </c>
      <c r="F226" s="62" t="n">
        <v>1985</v>
      </c>
      <c r="G226" s="62" t="s">
        <v>70</v>
      </c>
      <c r="H226" s="62" t="n">
        <v>2</v>
      </c>
      <c r="I226" s="62" t="n">
        <v>2</v>
      </c>
      <c r="J226" s="68" t="n">
        <v>687.7</v>
      </c>
      <c r="K226" s="68" t="n">
        <v>613.5</v>
      </c>
      <c r="L226" s="68" t="n">
        <v>0</v>
      </c>
      <c r="M226" s="71" t="n">
        <v>34</v>
      </c>
      <c r="N226" s="65" t="n">
        <f aca="false" ca="false" dt2D="false" dtr="false" t="normal">AA226</f>
        <v>2298712.59</v>
      </c>
      <c r="O226" s="88" t="n"/>
      <c r="P226" s="63" t="n">
        <f aca="false" ca="false" dt2D="false" dtr="false" t="normal">N226-Q226-R226-S226-O226-T226</f>
        <v>1586212.29</v>
      </c>
      <c r="Q226" s="63" t="n"/>
      <c r="R226" s="63" t="n">
        <v>115166.78</v>
      </c>
      <c r="S226" s="63" t="n">
        <v>597333.52</v>
      </c>
      <c r="T226" s="63" t="n"/>
      <c r="U226" s="63" t="n">
        <f aca="false" ca="false" dt2D="false" dtr="false" t="normal">$N226/($K226+$L226)</f>
        <v>3746.8827872860634</v>
      </c>
      <c r="V226" s="63" t="n">
        <f aca="false" ca="false" dt2D="false" dtr="false" t="normal">$N226/($K226+$L226)</f>
        <v>3746.8827872860634</v>
      </c>
      <c r="W226" s="89" t="n">
        <v>2020</v>
      </c>
      <c r="X226" s="4" t="n">
        <f aca="false" ca="false" dt2D="false" dtr="false" t="normal">+N226-'Приложение №2'!F226</f>
        <v>0</v>
      </c>
      <c r="AA226" s="65" t="n">
        <f aca="false" ca="false" dt2D="false" dtr="false" t="normal">SUM(AB226:AP226)</f>
        <v>2298712.59</v>
      </c>
      <c r="AB226" s="72" t="n">
        <v>833202.66</v>
      </c>
      <c r="AC226" s="68" t="n">
        <v>0</v>
      </c>
      <c r="AD226" s="72" t="n"/>
      <c r="AE226" s="68" t="n">
        <v>0</v>
      </c>
      <c r="AF226" s="68" t="n">
        <v>0</v>
      </c>
      <c r="AG226" s="68" t="n">
        <v>0</v>
      </c>
      <c r="AH226" s="72" t="n"/>
      <c r="AI226" s="68" t="n">
        <v>0</v>
      </c>
      <c r="AJ226" s="72" t="n">
        <v>1435215.47</v>
      </c>
      <c r="AK226" s="68" t="n">
        <v>0</v>
      </c>
      <c r="AL226" s="72" t="n"/>
      <c r="AM226" s="72" t="n"/>
      <c r="AN226" s="68" t="n"/>
      <c r="AO226" s="68" t="n"/>
      <c r="AP226" s="69" t="n">
        <v>30294.46</v>
      </c>
      <c r="AQ226" s="55" t="n">
        <f aca="false" ca="false" dt2D="false" dtr="false" t="normal">+N226-'Приложение №2'!F226</f>
        <v>0</v>
      </c>
    </row>
    <row customHeight="true" ht="15" outlineLevel="0" r="227">
      <c r="A227" s="59" t="n">
        <f aca="false" ca="false" dt2D="false" dtr="false" t="normal">+A226+1</f>
        <v>208</v>
      </c>
      <c r="B227" s="60" t="n">
        <f aca="false" ca="false" dt2D="false" dtr="false" t="normal">+B226+1</f>
        <v>35</v>
      </c>
      <c r="C227" s="70" t="s">
        <v>78</v>
      </c>
      <c r="D227" s="70" t="s">
        <v>278</v>
      </c>
      <c r="E227" s="62" t="n">
        <v>1986</v>
      </c>
      <c r="F227" s="62" t="n">
        <v>1986</v>
      </c>
      <c r="G227" s="62" t="s">
        <v>70</v>
      </c>
      <c r="H227" s="62" t="n">
        <v>2</v>
      </c>
      <c r="I227" s="62" t="n">
        <v>2</v>
      </c>
      <c r="J227" s="68" t="n">
        <v>683.3</v>
      </c>
      <c r="K227" s="68" t="n">
        <v>608.5</v>
      </c>
      <c r="L227" s="68" t="n">
        <v>0</v>
      </c>
      <c r="M227" s="71" t="n">
        <v>44</v>
      </c>
      <c r="N227" s="65" t="n">
        <f aca="false" ca="false" dt2D="false" dtr="false" t="normal">AA227</f>
        <v>2298712.58</v>
      </c>
      <c r="O227" s="88" t="n"/>
      <c r="P227" s="63" t="n">
        <f aca="false" ca="false" dt2D="false" dtr="false" t="normal">N227-Q227-R227-S227-O227-T227</f>
        <v>1573023.1099999999</v>
      </c>
      <c r="Q227" s="63" t="n"/>
      <c r="R227" s="63" t="n">
        <v>128355.95</v>
      </c>
      <c r="S227" s="63" t="n">
        <v>597333.52</v>
      </c>
      <c r="T227" s="63" t="n"/>
      <c r="U227" s="63" t="n">
        <f aca="false" ca="false" dt2D="false" dtr="false" t="normal">$N227/($K227+$L227)</f>
        <v>3777.670632703369</v>
      </c>
      <c r="V227" s="63" t="n">
        <f aca="false" ca="false" dt2D="false" dtr="false" t="normal">$N227/($K227+$L227)</f>
        <v>3777.670632703369</v>
      </c>
      <c r="W227" s="89" t="n">
        <v>2020</v>
      </c>
      <c r="X227" s="4" t="n">
        <f aca="false" ca="false" dt2D="false" dtr="false" t="normal">+N227-'Приложение №2'!F227</f>
        <v>0</v>
      </c>
      <c r="AA227" s="65" t="n">
        <f aca="false" ca="false" dt2D="false" dtr="false" t="normal">SUM(AB227:AP227)</f>
        <v>2298712.58</v>
      </c>
      <c r="AB227" s="72" t="n">
        <v>833202.65</v>
      </c>
      <c r="AC227" s="68" t="n">
        <v>0</v>
      </c>
      <c r="AD227" s="72" t="n"/>
      <c r="AE227" s="68" t="n">
        <v>0</v>
      </c>
      <c r="AF227" s="68" t="n">
        <v>0</v>
      </c>
      <c r="AG227" s="68" t="n">
        <v>0</v>
      </c>
      <c r="AH227" s="72" t="n"/>
      <c r="AI227" s="68" t="n">
        <v>0</v>
      </c>
      <c r="AJ227" s="72" t="n">
        <v>1435215.47</v>
      </c>
      <c r="AK227" s="68" t="n">
        <v>0</v>
      </c>
      <c r="AL227" s="72" t="n"/>
      <c r="AM227" s="72" t="n"/>
      <c r="AN227" s="68" t="n"/>
      <c r="AO227" s="68" t="n"/>
      <c r="AP227" s="69" t="n">
        <v>30294.46</v>
      </c>
      <c r="AQ227" s="55" t="n">
        <f aca="false" ca="false" dt2D="false" dtr="false" t="normal">+N227-'Приложение №2'!F227</f>
        <v>0</v>
      </c>
    </row>
    <row customHeight="true" ht="15" outlineLevel="0" r="228">
      <c r="A228" s="59" t="n">
        <f aca="false" ca="false" dt2D="false" dtr="false" t="normal">+A227+1</f>
        <v>209</v>
      </c>
      <c r="B228" s="60" t="n">
        <f aca="false" ca="false" dt2D="false" dtr="false" t="normal">+B227+1</f>
        <v>36</v>
      </c>
      <c r="C228" s="70" t="s">
        <v>78</v>
      </c>
      <c r="D228" s="70" t="s">
        <v>279</v>
      </c>
      <c r="E228" s="62" t="n">
        <v>1994</v>
      </c>
      <c r="F228" s="62" t="n">
        <v>2013</v>
      </c>
      <c r="G228" s="62" t="s">
        <v>70</v>
      </c>
      <c r="H228" s="62" t="n">
        <v>4</v>
      </c>
      <c r="I228" s="62" t="n">
        <v>3</v>
      </c>
      <c r="J228" s="68" t="n">
        <v>1981.7</v>
      </c>
      <c r="K228" s="68" t="n">
        <v>1806.7</v>
      </c>
      <c r="L228" s="68" t="n">
        <v>0</v>
      </c>
      <c r="M228" s="71" t="n">
        <v>96</v>
      </c>
      <c r="N228" s="65" t="n">
        <f aca="false" ca="false" dt2D="false" dtr="false" t="normal">AA228</f>
        <v>3554895.54</v>
      </c>
      <c r="O228" s="88" t="n"/>
      <c r="P228" s="63" t="n">
        <f aca="false" ca="false" dt2D="false" dtr="false" t="normal">N228-Q228-R228-S228-O228-T228</f>
        <v>1867254.5300000003</v>
      </c>
      <c r="Q228" s="63" t="n"/>
      <c r="R228" s="63" t="n">
        <v>196121.26</v>
      </c>
      <c r="S228" s="63" t="n">
        <v>1491519.75</v>
      </c>
      <c r="T228" s="63" t="n"/>
      <c r="U228" s="63" t="n">
        <f aca="false" ca="false" dt2D="false" dtr="false" t="normal">$N228/($K228+$L228)</f>
        <v>1967.6180550174352</v>
      </c>
      <c r="V228" s="63" t="n">
        <f aca="false" ca="false" dt2D="false" dtr="false" t="normal">$N228/($K228+$L228)</f>
        <v>1967.6180550174352</v>
      </c>
      <c r="W228" s="89" t="n">
        <v>2020</v>
      </c>
      <c r="X228" s="4" t="n">
        <f aca="false" ca="false" dt2D="false" dtr="false" t="normal">+N228-'Приложение №2'!F228</f>
        <v>0</v>
      </c>
      <c r="AA228" s="65" t="n">
        <f aca="false" ca="false" dt2D="false" dtr="false" t="normal">SUM(AB228:AP228)</f>
        <v>3554895.54</v>
      </c>
      <c r="AB228" s="68" t="n">
        <v>1535051.27</v>
      </c>
      <c r="AC228" s="68" t="n"/>
      <c r="AD228" s="68" t="n">
        <v>0</v>
      </c>
      <c r="AE228" s="68" t="n">
        <v>0</v>
      </c>
      <c r="AF228" s="68" t="n">
        <v>0</v>
      </c>
      <c r="AG228" s="68" t="n">
        <v>0</v>
      </c>
      <c r="AH228" s="68" t="n"/>
      <c r="AI228" s="68" t="n">
        <v>0</v>
      </c>
      <c r="AJ228" s="68" t="n">
        <v>1969780.01</v>
      </c>
      <c r="AK228" s="68" t="n">
        <v>0</v>
      </c>
      <c r="AL228" s="68" t="n"/>
      <c r="AM228" s="68" t="n">
        <v>0</v>
      </c>
      <c r="AN228" s="68" t="n"/>
      <c r="AO228" s="68" t="n"/>
      <c r="AP228" s="79" t="n">
        <v>50064.26</v>
      </c>
      <c r="AQ228" s="55" t="n">
        <f aca="false" ca="false" dt2D="false" dtr="false" t="normal">+N228-'Приложение №2'!F228</f>
        <v>0</v>
      </c>
    </row>
    <row customHeight="true" ht="15" outlineLevel="0" r="229">
      <c r="A229" s="59" t="n">
        <f aca="false" ca="false" dt2D="false" dtr="false" t="normal">+A228+1</f>
        <v>210</v>
      </c>
      <c r="B229" s="60" t="n">
        <f aca="false" ca="false" dt2D="false" dtr="false" t="normal">+B228+1</f>
        <v>37</v>
      </c>
      <c r="C229" s="70" t="s">
        <v>78</v>
      </c>
      <c r="D229" s="70" t="s">
        <v>81</v>
      </c>
      <c r="E229" s="62" t="n">
        <v>1982</v>
      </c>
      <c r="F229" s="62" t="n">
        <v>2013</v>
      </c>
      <c r="G229" s="62" t="s">
        <v>60</v>
      </c>
      <c r="H229" s="62" t="n">
        <v>9</v>
      </c>
      <c r="I229" s="62" t="n">
        <v>1</v>
      </c>
      <c r="J229" s="68" t="n">
        <v>5311.8</v>
      </c>
      <c r="K229" s="68" t="n">
        <v>4203.4</v>
      </c>
      <c r="L229" s="68" t="n">
        <v>81.7</v>
      </c>
      <c r="M229" s="71" t="n">
        <v>209</v>
      </c>
      <c r="N229" s="65" t="n">
        <f aca="false" ca="false" dt2D="false" dtr="false" t="normal">AA229</f>
        <v>3778764.7800000003</v>
      </c>
      <c r="O229" s="88" t="n"/>
      <c r="P229" s="63" t="n"/>
      <c r="Q229" s="63" t="n"/>
      <c r="R229" s="63" t="n">
        <v>1198089.81</v>
      </c>
      <c r="S229" s="63" t="n">
        <f aca="false" ca="false" dt2D="false" dtr="false" t="normal">N229-O229-Q229-R229-T229</f>
        <v>2580674.97</v>
      </c>
      <c r="T229" s="68" t="n"/>
      <c r="U229" s="63" t="n">
        <f aca="false" ca="false" dt2D="false" dtr="false" t="normal">$N229/($K229+$L229)</f>
        <v>881.838178805629</v>
      </c>
      <c r="V229" s="63" t="n">
        <f aca="false" ca="false" dt2D="false" dtr="false" t="normal">$N229/($K229+$L229)</f>
        <v>881.838178805629</v>
      </c>
      <c r="W229" s="89" t="n">
        <v>2020</v>
      </c>
      <c r="X229" s="4" t="n">
        <f aca="false" ca="false" dt2D="false" dtr="false" t="normal">+N229-'Приложение №2'!F229</f>
        <v>0</v>
      </c>
      <c r="AA229" s="65" t="n">
        <f aca="false" ca="false" dt2D="false" dtr="false" t="normal">SUM(AB229:AP229)</f>
        <v>3778764.7800000003</v>
      </c>
      <c r="AB229" s="68" t="n">
        <v>0</v>
      </c>
      <c r="AC229" s="68" t="n">
        <v>0</v>
      </c>
      <c r="AD229" s="68" t="n"/>
      <c r="AE229" s="68" t="n">
        <v>0</v>
      </c>
      <c r="AF229" s="82" t="n">
        <v>0</v>
      </c>
      <c r="AG229" s="68" t="n">
        <v>0</v>
      </c>
      <c r="AH229" s="68" t="n"/>
      <c r="AI229" s="68" t="n">
        <v>0</v>
      </c>
      <c r="AJ229" s="68" t="n">
        <v>2086732.46</v>
      </c>
      <c r="AK229" s="68" t="n">
        <v>0</v>
      </c>
      <c r="AL229" s="72" t="n"/>
      <c r="AM229" s="68" t="n">
        <v>1657624.49</v>
      </c>
      <c r="AN229" s="68" t="n"/>
      <c r="AO229" s="68" t="n"/>
      <c r="AP229" s="79" t="n">
        <v>34407.83</v>
      </c>
      <c r="AQ229" s="55" t="n">
        <f aca="false" ca="false" dt2D="false" dtr="false" t="normal">+N229-'Приложение №2'!F229</f>
        <v>0</v>
      </c>
    </row>
    <row customHeight="true" ht="15" outlineLevel="0" r="230">
      <c r="A230" s="59" t="n">
        <f aca="false" ca="false" dt2D="false" dtr="false" t="normal">+A229+1</f>
        <v>211</v>
      </c>
      <c r="B230" s="60" t="n">
        <f aca="false" ca="false" dt2D="false" dtr="false" t="normal">+B229+1</f>
        <v>38</v>
      </c>
      <c r="C230" s="70" t="s">
        <v>78</v>
      </c>
      <c r="D230" s="70" t="s">
        <v>151</v>
      </c>
      <c r="E230" s="62" t="n">
        <v>1975</v>
      </c>
      <c r="F230" s="62" t="n">
        <v>2013</v>
      </c>
      <c r="G230" s="62" t="s">
        <v>70</v>
      </c>
      <c r="H230" s="62" t="n">
        <v>4</v>
      </c>
      <c r="I230" s="62" t="n">
        <v>6</v>
      </c>
      <c r="J230" s="68" t="n">
        <v>4262.6</v>
      </c>
      <c r="K230" s="68" t="n">
        <v>3897.8</v>
      </c>
      <c r="L230" s="68" t="n">
        <v>0</v>
      </c>
      <c r="M230" s="71" t="n">
        <v>159</v>
      </c>
      <c r="N230" s="65" t="n">
        <f aca="false" ca="false" dt2D="false" dtr="false" t="normal">AA230</f>
        <v>3430325.3299999996</v>
      </c>
      <c r="O230" s="88" t="n"/>
      <c r="P230" s="63" t="n">
        <f aca="false" ca="false" dt2D="false" dtr="false" t="normal">N230-Q230-R230-S230-O230-T230</f>
        <v>2319358.88</v>
      </c>
      <c r="Q230" s="63" t="n"/>
      <c r="R230" s="63" t="n">
        <v>463107.12</v>
      </c>
      <c r="S230" s="63" t="n">
        <v>647859.33</v>
      </c>
      <c r="T230" s="63" t="n"/>
      <c r="U230" s="63" t="n">
        <f aca="false" ca="false" dt2D="false" dtr="false" t="normal">$N230/($K230+$L230)</f>
        <v>880.0670455128533</v>
      </c>
      <c r="V230" s="63" t="n">
        <f aca="false" ca="false" dt2D="false" dtr="false" t="normal">$N230/($K230+$L230)</f>
        <v>880.0670455128533</v>
      </c>
      <c r="W230" s="89" t="n">
        <v>2020</v>
      </c>
      <c r="X230" s="4" t="n">
        <f aca="false" ca="false" dt2D="false" dtr="false" t="normal">+N230-'Приложение №2'!F230</f>
        <v>0</v>
      </c>
      <c r="AA230" s="65" t="n">
        <f aca="false" ca="false" dt2D="false" dtr="false" t="normal">SUM(AB230:AP230)</f>
        <v>3430325.3299999996</v>
      </c>
      <c r="AB230" s="68" t="n"/>
      <c r="AC230" s="68" t="n">
        <v>1363131.96</v>
      </c>
      <c r="AD230" s="68" t="n">
        <v>1006509.25</v>
      </c>
      <c r="AE230" s="68" t="n">
        <v>1045893.43</v>
      </c>
      <c r="AF230" s="68" t="n">
        <v>0</v>
      </c>
      <c r="AG230" s="68" t="n">
        <v>0</v>
      </c>
      <c r="AH230" s="68" t="n"/>
      <c r="AI230" s="68" t="n">
        <v>0</v>
      </c>
      <c r="AJ230" s="68" t="n"/>
      <c r="AK230" s="68" t="n">
        <v>0</v>
      </c>
      <c r="AL230" s="68" t="n"/>
      <c r="AM230" s="68" t="n">
        <v>0</v>
      </c>
      <c r="AN230" s="68" t="n"/>
      <c r="AO230" s="68" t="n"/>
      <c r="AP230" s="79" t="n">
        <v>14790.69</v>
      </c>
      <c r="AQ230" s="55" t="n">
        <f aca="false" ca="false" dt2D="false" dtr="false" t="normal">+N230-'Приложение №2'!F230</f>
        <v>0</v>
      </c>
    </row>
    <row customHeight="true" ht="15" outlineLevel="0" r="231">
      <c r="A231" s="59" t="n">
        <f aca="false" ca="false" dt2D="false" dtr="false" t="normal">+A230+1</f>
        <v>212</v>
      </c>
      <c r="B231" s="60" t="n">
        <f aca="false" ca="false" dt2D="false" dtr="false" t="normal">+B230+1</f>
        <v>39</v>
      </c>
      <c r="C231" s="70" t="s">
        <v>78</v>
      </c>
      <c r="D231" s="70" t="s">
        <v>152</v>
      </c>
      <c r="E231" s="62" t="n">
        <v>1976</v>
      </c>
      <c r="F231" s="62" t="n">
        <v>2005</v>
      </c>
      <c r="G231" s="62" t="s">
        <v>60</v>
      </c>
      <c r="H231" s="62" t="n">
        <v>5</v>
      </c>
      <c r="I231" s="62" t="n">
        <v>6</v>
      </c>
      <c r="J231" s="68" t="n">
        <v>3918.8</v>
      </c>
      <c r="K231" s="68" t="n">
        <v>3432.3</v>
      </c>
      <c r="L231" s="68" t="n">
        <v>0</v>
      </c>
      <c r="M231" s="71" t="n">
        <v>155</v>
      </c>
      <c r="N231" s="65" t="n">
        <f aca="false" ca="false" dt2D="false" dtr="false" t="normal">AA231</f>
        <v>4950088.04</v>
      </c>
      <c r="O231" s="88" t="n"/>
      <c r="P231" s="63" t="n">
        <f aca="false" ca="false" dt2D="false" dtr="false" t="normal">N231-Q231-R231-S231-O231-T231</f>
        <v>635880.9200000004</v>
      </c>
      <c r="Q231" s="63" t="n"/>
      <c r="R231" s="63" t="n">
        <v>395766.01</v>
      </c>
      <c r="S231" s="63" t="n">
        <v>3918441.11</v>
      </c>
      <c r="T231" s="63" t="n"/>
      <c r="U231" s="63" t="n">
        <f aca="false" ca="false" dt2D="false" dtr="false" t="normal">$N231/($K231+$L231)</f>
        <v>1442.207277918597</v>
      </c>
      <c r="V231" s="63" t="n">
        <f aca="false" ca="false" dt2D="false" dtr="false" t="normal">$N231/($K231+$L231)</f>
        <v>1442.207277918597</v>
      </c>
      <c r="W231" s="89" t="n">
        <v>2020</v>
      </c>
      <c r="X231" s="4" t="n">
        <f aca="false" ca="false" dt2D="false" dtr="false" t="normal">+N231-'Приложение №2'!F231</f>
        <v>0</v>
      </c>
      <c r="AA231" s="65" t="n">
        <f aca="false" ca="false" dt2D="false" dtr="false" t="normal">SUM(AB231:AP231)</f>
        <v>4950088.04</v>
      </c>
      <c r="AB231" s="68" t="n">
        <v>2730378.95</v>
      </c>
      <c r="AC231" s="68" t="n">
        <v>1573329.05</v>
      </c>
      <c r="AD231" s="68" t="n">
        <v>0</v>
      </c>
      <c r="AE231" s="68" t="n">
        <v>584039.39</v>
      </c>
      <c r="AF231" s="68" t="n"/>
      <c r="AG231" s="68" t="n">
        <v>0</v>
      </c>
      <c r="AH231" s="68" t="n"/>
      <c r="AI231" s="68" t="n">
        <v>0</v>
      </c>
      <c r="AJ231" s="68" t="n">
        <v>0</v>
      </c>
      <c r="AK231" s="68" t="n">
        <v>0</v>
      </c>
      <c r="AL231" s="72" t="n">
        <v>0</v>
      </c>
      <c r="AM231" s="68" t="n">
        <v>0</v>
      </c>
      <c r="AN231" s="68" t="n"/>
      <c r="AO231" s="68" t="n"/>
      <c r="AP231" s="79" t="n">
        <v>62340.65</v>
      </c>
      <c r="AQ231" s="55" t="n">
        <f aca="false" ca="false" dt2D="false" dtr="false" t="normal">+N231-'Приложение №2'!F231</f>
        <v>0</v>
      </c>
    </row>
    <row customHeight="true" ht="15" outlineLevel="0" r="232">
      <c r="A232" s="59" t="n">
        <f aca="false" ca="false" dt2D="false" dtr="false" t="normal">+A231+1</f>
        <v>213</v>
      </c>
      <c r="B232" s="60" t="n">
        <f aca="false" ca="false" dt2D="false" dtr="false" t="normal">+B231+1</f>
        <v>40</v>
      </c>
      <c r="C232" s="70" t="s">
        <v>78</v>
      </c>
      <c r="D232" s="70" t="s">
        <v>153</v>
      </c>
      <c r="E232" s="62" t="n">
        <v>1971</v>
      </c>
      <c r="F232" s="62" t="n">
        <v>2009</v>
      </c>
      <c r="G232" s="62" t="s">
        <v>60</v>
      </c>
      <c r="H232" s="62" t="n">
        <v>5</v>
      </c>
      <c r="I232" s="62" t="n">
        <v>6</v>
      </c>
      <c r="J232" s="68" t="n">
        <v>4705.14</v>
      </c>
      <c r="K232" s="68" t="n">
        <v>4290.34</v>
      </c>
      <c r="L232" s="68" t="n">
        <v>0</v>
      </c>
      <c r="M232" s="71" t="n">
        <v>209</v>
      </c>
      <c r="N232" s="65" t="n">
        <f aca="false" ca="false" dt2D="false" dtr="false" t="normal">AA232</f>
        <v>10358475.839999998</v>
      </c>
      <c r="O232" s="88" t="n"/>
      <c r="P232" s="63" t="n">
        <f aca="false" ca="false" dt2D="false" dtr="false" t="normal">N232-Q232-R232-S232-O232-T232</f>
        <v>3988587.6499999985</v>
      </c>
      <c r="Q232" s="63" t="n"/>
      <c r="R232" s="63" t="n">
        <v>492271.67</v>
      </c>
      <c r="S232" s="63" t="n">
        <v>5877616.52</v>
      </c>
      <c r="T232" s="63" t="n"/>
      <c r="U232" s="63" t="n">
        <f aca="false" ca="false" dt2D="false" dtr="false" t="normal">$N232/($K232+$L232)</f>
        <v>2414.37178405441</v>
      </c>
      <c r="V232" s="63" t="n">
        <f aca="false" ca="false" dt2D="false" dtr="false" t="normal">$N232/($K232+$L232)</f>
        <v>2414.37178405441</v>
      </c>
      <c r="W232" s="89" t="n">
        <v>2020</v>
      </c>
      <c r="X232" s="4" t="n">
        <f aca="false" ca="false" dt2D="false" dtr="false" t="normal">+N232-'Приложение №2'!F232</f>
        <v>0</v>
      </c>
      <c r="AA232" s="65" t="n">
        <f aca="false" ca="false" dt2D="false" dtr="false" t="normal">SUM(AB232:AP232)</f>
        <v>10358475.839999998</v>
      </c>
      <c r="AB232" s="68" t="n">
        <v>0</v>
      </c>
      <c r="AC232" s="68" t="n">
        <v>0</v>
      </c>
      <c r="AD232" s="68" t="n">
        <v>0</v>
      </c>
      <c r="AE232" s="68" t="n">
        <v>0</v>
      </c>
      <c r="AF232" s="68" t="n">
        <v>0</v>
      </c>
      <c r="AG232" s="68" t="n">
        <v>0</v>
      </c>
      <c r="AH232" s="68" t="n"/>
      <c r="AI232" s="68" t="n">
        <v>0</v>
      </c>
      <c r="AJ232" s="68" t="n">
        <v>0</v>
      </c>
      <c r="AK232" s="68" t="n">
        <v>0</v>
      </c>
      <c r="AL232" s="68" t="n">
        <v>8871442.44</v>
      </c>
      <c r="AM232" s="68" t="n">
        <v>1325282.19</v>
      </c>
      <c r="AN232" s="68" t="n"/>
      <c r="AO232" s="68" t="n"/>
      <c r="AP232" s="79" t="n">
        <v>161751.21</v>
      </c>
      <c r="AQ232" s="55" t="n">
        <f aca="false" ca="false" dt2D="false" dtr="false" t="normal">+N232-'Приложение №2'!F232</f>
        <v>0</v>
      </c>
    </row>
    <row customHeight="true" ht="15" outlineLevel="0" r="233">
      <c r="A233" s="59" t="n">
        <f aca="false" ca="false" dt2D="false" dtr="false" t="normal">+A232+1</f>
        <v>214</v>
      </c>
      <c r="B233" s="60" t="n">
        <f aca="false" ca="false" dt2D="false" dtr="false" t="normal">+B232+1</f>
        <v>41</v>
      </c>
      <c r="C233" s="70" t="s">
        <v>78</v>
      </c>
      <c r="D233" s="70" t="s">
        <v>154</v>
      </c>
      <c r="E233" s="62" t="n">
        <v>1973</v>
      </c>
      <c r="F233" s="62" t="n">
        <v>2009</v>
      </c>
      <c r="G233" s="62" t="s">
        <v>60</v>
      </c>
      <c r="H233" s="62" t="n">
        <v>5</v>
      </c>
      <c r="I233" s="62" t="n">
        <v>6</v>
      </c>
      <c r="J233" s="68" t="n">
        <v>4730.4</v>
      </c>
      <c r="K233" s="68" t="n">
        <v>4296.9</v>
      </c>
      <c r="L233" s="68" t="n">
        <v>0</v>
      </c>
      <c r="M233" s="71" t="n">
        <v>216</v>
      </c>
      <c r="N233" s="65" t="n">
        <f aca="false" ca="false" dt2D="false" dtr="false" t="normal">AA233</f>
        <v>13342895.620000001</v>
      </c>
      <c r="O233" s="88" t="n"/>
      <c r="P233" s="63" t="n">
        <f aca="false" ca="false" dt2D="false" dtr="false" t="normal">N233-Q233-R233-S233-O233-T233</f>
        <v>6201927.04</v>
      </c>
      <c r="Q233" s="63" t="n"/>
      <c r="R233" s="63" t="n">
        <v>496777.71</v>
      </c>
      <c r="S233" s="63" t="n">
        <v>6644190.87</v>
      </c>
      <c r="T233" s="63" t="n"/>
      <c r="U233" s="63" t="n">
        <f aca="false" ca="false" dt2D="false" dtr="false" t="normal">$N233/($K233+$L233)</f>
        <v>3105.237641090089</v>
      </c>
      <c r="V233" s="63" t="n">
        <f aca="false" ca="false" dt2D="false" dtr="false" t="normal">$N233/($K233+$L233)</f>
        <v>3105.237641090089</v>
      </c>
      <c r="W233" s="89" t="n">
        <v>2020</v>
      </c>
      <c r="X233" s="4" t="n">
        <f aca="false" ca="false" dt2D="false" dtr="false" t="normal">+N233-'Приложение №2'!F233</f>
        <v>0</v>
      </c>
      <c r="AA233" s="65" t="n">
        <f aca="false" ca="false" dt2D="false" dtr="false" t="normal">SUM(AB233:AP233)</f>
        <v>13342895.620000001</v>
      </c>
      <c r="AB233" s="68" t="n">
        <v>0</v>
      </c>
      <c r="AC233" s="68" t="n">
        <v>1923802.26</v>
      </c>
      <c r="AD233" s="68" t="n">
        <v>0</v>
      </c>
      <c r="AE233" s="68" t="n">
        <v>1082309.79</v>
      </c>
      <c r="AF233" s="68" t="n">
        <v>0</v>
      </c>
      <c r="AG233" s="68" t="n">
        <v>0</v>
      </c>
      <c r="AH233" s="68" t="n"/>
      <c r="AI233" s="68" t="n">
        <v>0</v>
      </c>
      <c r="AJ233" s="68" t="n">
        <v>0</v>
      </c>
      <c r="AK233" s="68" t="n">
        <v>0</v>
      </c>
      <c r="AL233" s="68" t="n">
        <v>10179280.91</v>
      </c>
      <c r="AM233" s="68" t="n">
        <v>0</v>
      </c>
      <c r="AN233" s="68" t="n"/>
      <c r="AO233" s="68" t="n"/>
      <c r="AP233" s="79" t="n">
        <v>157502.66</v>
      </c>
      <c r="AQ233" s="55" t="n">
        <f aca="false" ca="false" dt2D="false" dtr="false" t="normal">+N233-'Приложение №2'!F233</f>
        <v>0</v>
      </c>
    </row>
    <row customHeight="true" ht="15" outlineLevel="0" r="234">
      <c r="A234" s="59" t="n">
        <f aca="false" ca="false" dt2D="false" dtr="false" t="normal">+A233+1</f>
        <v>215</v>
      </c>
      <c r="B234" s="60" t="n">
        <f aca="false" ca="false" dt2D="false" dtr="false" t="normal">+B233+1</f>
        <v>42</v>
      </c>
      <c r="C234" s="70" t="s">
        <v>78</v>
      </c>
      <c r="D234" s="70" t="s">
        <v>157</v>
      </c>
      <c r="E234" s="62" t="n">
        <v>1978</v>
      </c>
      <c r="F234" s="62" t="n">
        <v>2008</v>
      </c>
      <c r="G234" s="62" t="s">
        <v>60</v>
      </c>
      <c r="H234" s="62" t="n">
        <v>5</v>
      </c>
      <c r="I234" s="62" t="n">
        <v>4</v>
      </c>
      <c r="J234" s="68" t="n">
        <v>4929.7</v>
      </c>
      <c r="K234" s="68" t="n">
        <v>4349.2</v>
      </c>
      <c r="L234" s="68" t="n">
        <v>0</v>
      </c>
      <c r="M234" s="71" t="n">
        <v>213</v>
      </c>
      <c r="N234" s="65" t="n">
        <f aca="false" ca="false" dt2D="false" dtr="false" t="normal">AA234</f>
        <v>4345368.97</v>
      </c>
      <c r="O234" s="88" t="n"/>
      <c r="P234" s="63" t="n">
        <f aca="false" ca="false" dt2D="false" dtr="false" t="normal">N234-Q234-R234-S234-O234-T234</f>
        <v>2678198.0299999993</v>
      </c>
      <c r="Q234" s="63" t="n"/>
      <c r="R234" s="63" t="n">
        <v>180263.74</v>
      </c>
      <c r="S234" s="63" t="n">
        <v>1486907.2</v>
      </c>
      <c r="T234" s="63" t="n"/>
      <c r="U234" s="63" t="n">
        <f aca="false" ca="false" dt2D="false" dtr="false" t="normal">$N234/($K234+$L234)</f>
        <v>999.1191414513014</v>
      </c>
      <c r="V234" s="63" t="n">
        <f aca="false" ca="false" dt2D="false" dtr="false" t="normal">$N234/($K234+$L234)</f>
        <v>999.1191414513014</v>
      </c>
      <c r="W234" s="89" t="n">
        <v>2020</v>
      </c>
      <c r="X234" s="4" t="n">
        <f aca="false" ca="false" dt2D="false" dtr="false" t="normal">+N234-'Приложение №2'!F234</f>
        <v>0</v>
      </c>
      <c r="AA234" s="65" t="n">
        <f aca="false" ca="false" dt2D="false" dtr="false" t="normal">SUM(AB234:AP234)</f>
        <v>4345368.97</v>
      </c>
      <c r="AB234" s="68" t="n">
        <v>4216888.09</v>
      </c>
      <c r="AC234" s="68" t="n"/>
      <c r="AD234" s="68" t="n"/>
      <c r="AE234" s="68" t="n"/>
      <c r="AF234" s="68" t="n"/>
      <c r="AG234" s="68" t="n">
        <v>0</v>
      </c>
      <c r="AH234" s="68" t="n"/>
      <c r="AI234" s="68" t="n">
        <v>0</v>
      </c>
      <c r="AJ234" s="68" t="n">
        <v>0</v>
      </c>
      <c r="AK234" s="68" t="n">
        <v>0</v>
      </c>
      <c r="AL234" s="68" t="n"/>
      <c r="AM234" s="68" t="n">
        <v>0</v>
      </c>
      <c r="AN234" s="68" t="n"/>
      <c r="AO234" s="68" t="n"/>
      <c r="AP234" s="79" t="n">
        <v>128480.88</v>
      </c>
      <c r="AQ234" s="55" t="n">
        <f aca="false" ca="false" dt2D="false" dtr="false" t="normal">+N234-'Приложение №2'!F234</f>
        <v>0</v>
      </c>
    </row>
    <row customHeight="true" ht="15" outlineLevel="0" r="235">
      <c r="A235" s="59" t="n">
        <f aca="false" ca="false" dt2D="false" dtr="false" t="normal">+A234+1</f>
        <v>216</v>
      </c>
      <c r="B235" s="60" t="n">
        <f aca="false" ca="false" dt2D="false" dtr="false" t="normal">+B234+1</f>
        <v>43</v>
      </c>
      <c r="C235" s="70" t="s">
        <v>78</v>
      </c>
      <c r="D235" s="70" t="s">
        <v>280</v>
      </c>
      <c r="E235" s="62" t="n">
        <v>1985</v>
      </c>
      <c r="F235" s="62" t="n">
        <v>2013</v>
      </c>
      <c r="G235" s="62" t="s">
        <v>70</v>
      </c>
      <c r="H235" s="62" t="n">
        <v>4</v>
      </c>
      <c r="I235" s="62" t="n">
        <v>3</v>
      </c>
      <c r="J235" s="68" t="n">
        <v>4058.34</v>
      </c>
      <c r="K235" s="68" t="n">
        <v>3922.15</v>
      </c>
      <c r="L235" s="68" t="n">
        <v>0</v>
      </c>
      <c r="M235" s="71" t="n">
        <v>277</v>
      </c>
      <c r="N235" s="65" t="n">
        <f aca="false" ca="false" dt2D="false" dtr="false" t="normal">AA235</f>
        <v>5168161.2</v>
      </c>
      <c r="O235" s="88" t="n"/>
      <c r="P235" s="63" t="n">
        <f aca="false" ca="false" dt2D="false" dtr="false" t="normal">N235-Q235-R235-S235-O235-T235</f>
        <v>4103615.1100000003</v>
      </c>
      <c r="Q235" s="63" t="n"/>
      <c r="R235" s="63" t="n">
        <v>1042922.92</v>
      </c>
      <c r="S235" s="63" t="n">
        <v>21623.17</v>
      </c>
      <c r="T235" s="63" t="n"/>
      <c r="U235" s="63" t="n">
        <f aca="false" ca="false" dt2D="false" dtr="false" t="normal">$N235/($K235+$L235)</f>
        <v>1317.6857590862155</v>
      </c>
      <c r="V235" s="63" t="n">
        <f aca="false" ca="false" dt2D="false" dtr="false" t="normal">$N235/($K235+$L235)</f>
        <v>1317.6857590862155</v>
      </c>
      <c r="W235" s="89" t="n">
        <v>2020</v>
      </c>
      <c r="X235" s="4" t="n">
        <f aca="false" ca="false" dt2D="false" dtr="false" t="normal">+N235-'Приложение №2'!F235</f>
        <v>0</v>
      </c>
      <c r="AA235" s="65" t="n">
        <f aca="false" ca="false" dt2D="false" dtr="false" t="normal">SUM(AB235:AP235)</f>
        <v>5168161.2</v>
      </c>
      <c r="AB235" s="68" t="n"/>
      <c r="AC235" s="68" t="n"/>
      <c r="AD235" s="68" t="n"/>
      <c r="AE235" s="68" t="n"/>
      <c r="AF235" s="68" t="n">
        <v>0</v>
      </c>
      <c r="AG235" s="68" t="n">
        <v>0</v>
      </c>
      <c r="AH235" s="68" t="n"/>
      <c r="AI235" s="68" t="n">
        <v>0</v>
      </c>
      <c r="AJ235" s="68" t="n">
        <v>3529602.02</v>
      </c>
      <c r="AK235" s="68" t="n">
        <v>0</v>
      </c>
      <c r="AL235" s="68" t="n"/>
      <c r="AM235" s="68" t="n">
        <v>1616936.01</v>
      </c>
      <c r="AN235" s="68" t="n"/>
      <c r="AO235" s="68" t="n"/>
      <c r="AP235" s="79" t="n">
        <v>21623.17</v>
      </c>
      <c r="AQ235" s="55" t="n">
        <f aca="false" ca="false" dt2D="false" dtr="false" t="normal">+N235-'Приложение №2'!F235</f>
        <v>0</v>
      </c>
    </row>
    <row customHeight="true" ht="15" outlineLevel="0" r="236">
      <c r="A236" s="59" t="n">
        <f aca="false" ca="false" dt2D="false" dtr="false" t="normal">+A235+1</f>
        <v>217</v>
      </c>
      <c r="B236" s="60" t="n">
        <f aca="false" ca="false" dt2D="false" dtr="false" t="normal">+B235+1</f>
        <v>44</v>
      </c>
      <c r="C236" s="70" t="s">
        <v>78</v>
      </c>
      <c r="D236" s="70" t="s">
        <v>158</v>
      </c>
      <c r="E236" s="62" t="n">
        <v>1976</v>
      </c>
      <c r="F236" s="62" t="n">
        <v>2013</v>
      </c>
      <c r="G236" s="62" t="s">
        <v>60</v>
      </c>
      <c r="H236" s="62" t="n">
        <v>4</v>
      </c>
      <c r="I236" s="62" t="n">
        <v>6</v>
      </c>
      <c r="J236" s="68" t="n">
        <v>5727.3</v>
      </c>
      <c r="K236" s="68" t="n">
        <v>5005.7</v>
      </c>
      <c r="L236" s="68" t="n">
        <v>0</v>
      </c>
      <c r="M236" s="71" t="n">
        <v>234</v>
      </c>
      <c r="N236" s="65" t="n">
        <f aca="false" ca="false" dt2D="false" dtr="false" t="normal">AA236</f>
        <v>4906500.180000001</v>
      </c>
      <c r="O236" s="88" t="n"/>
      <c r="P236" s="63" t="n">
        <f aca="false" ca="false" dt2D="false" dtr="false" t="normal">N236-Q236-R236-S236-O236-T236</f>
        <v>1673528.4907155805</v>
      </c>
      <c r="Q236" s="63" t="n"/>
      <c r="R236" s="63" t="n">
        <v>337091.58</v>
      </c>
      <c r="S236" s="63" t="n">
        <v>2895880.10928442</v>
      </c>
      <c r="T236" s="63" t="n"/>
      <c r="U236" s="63" t="n">
        <f aca="false" ca="false" dt2D="false" dtr="false" t="normal">$N236/($K236+$L236)</f>
        <v>980.1826278043033</v>
      </c>
      <c r="V236" s="63" t="n">
        <f aca="false" ca="false" dt2D="false" dtr="false" t="normal">$N236/($K236+$L236)</f>
        <v>980.1826278043033</v>
      </c>
      <c r="W236" s="89" t="n">
        <v>2020</v>
      </c>
      <c r="X236" s="4" t="n">
        <f aca="false" ca="false" dt2D="false" dtr="false" t="normal">+N236-'Приложение №2'!F236</f>
        <v>0</v>
      </c>
      <c r="AA236" s="65" t="n">
        <f aca="false" ca="false" dt2D="false" dtr="false" t="normal">SUM(AB236:AP236)</f>
        <v>4906500.180000001</v>
      </c>
      <c r="AB236" s="68" t="n">
        <v>4825552.53</v>
      </c>
      <c r="AC236" s="68" t="n"/>
      <c r="AD236" s="68" t="n"/>
      <c r="AE236" s="68" t="n"/>
      <c r="AF236" s="68" t="n"/>
      <c r="AG236" s="68" t="n">
        <v>0</v>
      </c>
      <c r="AH236" s="68" t="n"/>
      <c r="AI236" s="68" t="n">
        <v>0</v>
      </c>
      <c r="AJ236" s="68" t="n">
        <v>0</v>
      </c>
      <c r="AK236" s="68" t="n">
        <v>0</v>
      </c>
      <c r="AL236" s="72" t="n">
        <v>0</v>
      </c>
      <c r="AM236" s="68" t="n">
        <v>0</v>
      </c>
      <c r="AN236" s="68" t="n"/>
      <c r="AO236" s="68" t="n"/>
      <c r="AP236" s="79" t="n">
        <v>80947.65</v>
      </c>
      <c r="AQ236" s="55" t="n">
        <f aca="false" ca="false" dt2D="false" dtr="false" t="normal">+N236-'Приложение №2'!F236</f>
        <v>0</v>
      </c>
    </row>
    <row customHeight="true" ht="15" outlineLevel="0" r="237">
      <c r="A237" s="59" t="n">
        <f aca="false" ca="false" dt2D="false" dtr="false" t="normal">+A236+1</f>
        <v>218</v>
      </c>
      <c r="B237" s="60" t="n">
        <f aca="false" ca="false" dt2D="false" dtr="false" t="normal">+B236+1</f>
        <v>45</v>
      </c>
      <c r="C237" s="70" t="s">
        <v>78</v>
      </c>
      <c r="D237" s="70" t="s">
        <v>160</v>
      </c>
      <c r="E237" s="62" t="n">
        <v>2000</v>
      </c>
      <c r="F237" s="62" t="n">
        <v>2013</v>
      </c>
      <c r="G237" s="62" t="s">
        <v>70</v>
      </c>
      <c r="H237" s="62" t="n">
        <v>5</v>
      </c>
      <c r="I237" s="62" t="n">
        <v>4</v>
      </c>
      <c r="J237" s="68" t="n">
        <v>3429.7</v>
      </c>
      <c r="K237" s="68" t="n">
        <v>3062.7</v>
      </c>
      <c r="L237" s="68" t="n">
        <v>0</v>
      </c>
      <c r="M237" s="71" t="n">
        <v>123</v>
      </c>
      <c r="N237" s="65" t="n">
        <f aca="false" ca="false" dt2D="false" dtr="false" t="normal">SUM(P237:T237)</f>
        <v>5101057.22</v>
      </c>
      <c r="O237" s="88" t="n"/>
      <c r="P237" s="63" t="n">
        <v>1226926.05</v>
      </c>
      <c r="Q237" s="63" t="n"/>
      <c r="R237" s="63" t="n">
        <v>280495.14</v>
      </c>
      <c r="S237" s="63" t="n">
        <v>3593636.03</v>
      </c>
      <c r="T237" s="63" t="n"/>
      <c r="U237" s="63" t="n">
        <f aca="false" ca="false" dt2D="false" dtr="false" t="normal">$N237/($K237+$L237)</f>
        <v>1665.5425670160316</v>
      </c>
      <c r="V237" s="63" t="n">
        <f aca="false" ca="false" dt2D="false" dtr="false" t="normal">$N237/($K237+$L237)</f>
        <v>1665.5425670160316</v>
      </c>
      <c r="W237" s="89" t="n">
        <v>2020</v>
      </c>
      <c r="X237" s="4" t="n">
        <f aca="false" ca="false" dt2D="false" dtr="false" t="normal">+N237-'Приложение №2'!F237</f>
        <v>0</v>
      </c>
      <c r="AA237" s="65" t="n">
        <f aca="false" ca="false" dt2D="false" dtr="false" t="normal">SUM(AB237:AP237)</f>
        <v>5101057.22</v>
      </c>
      <c r="AB237" s="68" t="n">
        <v>2945134.86</v>
      </c>
      <c r="AC237" s="68" t="n">
        <v>1166214.52</v>
      </c>
      <c r="AD237" s="68" t="n">
        <v>0</v>
      </c>
      <c r="AE237" s="68" t="n">
        <v>944285.8</v>
      </c>
      <c r="AF237" s="68" t="n">
        <v>0</v>
      </c>
      <c r="AG237" s="68" t="n">
        <v>0</v>
      </c>
      <c r="AH237" s="68" t="n"/>
      <c r="AI237" s="68" t="n">
        <v>0</v>
      </c>
      <c r="AJ237" s="68" t="n">
        <v>0</v>
      </c>
      <c r="AK237" s="68" t="n">
        <v>0</v>
      </c>
      <c r="AL237" s="68" t="n"/>
      <c r="AM237" s="68" t="n">
        <v>0</v>
      </c>
      <c r="AN237" s="68" t="n"/>
      <c r="AO237" s="68" t="n"/>
      <c r="AP237" s="79" t="n">
        <v>45422.04</v>
      </c>
      <c r="AQ237" s="55" t="e">
        <f aca="false" ca="false" dt2D="false" dtr="false" t="normal">+N237-#REF!</f>
        <v>#REF!</v>
      </c>
    </row>
    <row customHeight="true" ht="15" outlineLevel="0" r="238">
      <c r="A238" s="59" t="n">
        <f aca="false" ca="false" dt2D="false" dtr="false" t="normal">+A237+1</f>
        <v>219</v>
      </c>
      <c r="B238" s="60" t="n">
        <f aca="false" ca="false" dt2D="false" dtr="false" t="normal">+B237+1</f>
        <v>46</v>
      </c>
      <c r="C238" s="70" t="s">
        <v>78</v>
      </c>
      <c r="D238" s="70" t="s">
        <v>281</v>
      </c>
      <c r="E238" s="62" t="n">
        <v>1976</v>
      </c>
      <c r="F238" s="62" t="n">
        <v>2013</v>
      </c>
      <c r="G238" s="62" t="s">
        <v>70</v>
      </c>
      <c r="H238" s="62" t="n">
        <v>5</v>
      </c>
      <c r="I238" s="62" t="n">
        <v>4</v>
      </c>
      <c r="J238" s="68" t="n">
        <v>3698.5</v>
      </c>
      <c r="K238" s="68" t="n">
        <v>3401</v>
      </c>
      <c r="L238" s="68" t="n">
        <v>0</v>
      </c>
      <c r="M238" s="71" t="n">
        <v>143</v>
      </c>
      <c r="N238" s="65" t="n">
        <f aca="false" ca="false" dt2D="false" dtr="false" t="normal">SUM(P238:T238)</f>
        <v>1635813.1700000002</v>
      </c>
      <c r="O238" s="88" t="n"/>
      <c r="P238" s="63" t="n">
        <v>444102.9</v>
      </c>
      <c r="Q238" s="63" t="n"/>
      <c r="R238" s="63" t="n">
        <v>279174.44</v>
      </c>
      <c r="S238" s="63" t="n">
        <f aca="false" ca="false" dt2D="false" dtr="false" t="normal">+'Приложение №2'!F238-'Приложение №1'!P238-'Приложение №1'!R238</f>
        <v>912535.8300000001</v>
      </c>
      <c r="T238" s="63" t="n"/>
      <c r="U238" s="63" t="n">
        <f aca="false" ca="false" dt2D="false" dtr="false" t="normal">$N238/($K238+$L238)</f>
        <v>480.9800558659218</v>
      </c>
      <c r="V238" s="63" t="n">
        <f aca="false" ca="false" dt2D="false" dtr="false" t="normal">$N238/($K238+$L238)</f>
        <v>480.9800558659218</v>
      </c>
      <c r="W238" s="89" t="n">
        <v>2020</v>
      </c>
      <c r="X238" s="4" t="n">
        <f aca="false" ca="false" dt2D="false" dtr="false" t="normal">+N238-'Приложение №2'!F238</f>
        <v>0.00000000023283064365386963</v>
      </c>
      <c r="AA238" s="65" t="n">
        <f aca="false" ca="false" dt2D="false" dtr="false" t="normal">SUM(AB238:AP238)</f>
        <v>1617764.9</v>
      </c>
      <c r="AB238" s="68" t="n"/>
      <c r="AC238" s="68" t="n"/>
      <c r="AD238" s="68" t="n">
        <v>861807.38</v>
      </c>
      <c r="AE238" s="68" t="n">
        <v>739556.82</v>
      </c>
      <c r="AF238" s="68" t="n"/>
      <c r="AG238" s="68" t="n">
        <v>0</v>
      </c>
      <c r="AH238" s="68" t="n"/>
      <c r="AI238" s="68" t="n">
        <v>0</v>
      </c>
      <c r="AJ238" s="68" t="n"/>
      <c r="AK238" s="68" t="n">
        <v>0</v>
      </c>
      <c r="AL238" s="72" t="n">
        <v>0</v>
      </c>
      <c r="AM238" s="68" t="n">
        <v>0</v>
      </c>
      <c r="AN238" s="68" t="n"/>
      <c r="AO238" s="68" t="n"/>
      <c r="AP238" s="79" t="n">
        <v>16400.7</v>
      </c>
      <c r="AQ238" s="55" t="n">
        <f aca="false" ca="false" dt2D="false" dtr="false" t="normal">+N238-'Приложение №2'!F238</f>
        <v>0.00000000023283064365386963</v>
      </c>
    </row>
    <row customHeight="true" ht="15" outlineLevel="0" r="239">
      <c r="A239" s="59" t="n">
        <f aca="false" ca="false" dt2D="false" dtr="false" t="normal">+A238+1</f>
        <v>220</v>
      </c>
      <c r="B239" s="60" t="n">
        <f aca="false" ca="false" dt2D="false" dtr="false" t="normal">+B238+1</f>
        <v>47</v>
      </c>
      <c r="C239" s="70" t="s">
        <v>78</v>
      </c>
      <c r="D239" s="70" t="s">
        <v>282</v>
      </c>
      <c r="E239" s="62" t="n">
        <v>1972</v>
      </c>
      <c r="F239" s="62" t="n">
        <v>2013</v>
      </c>
      <c r="G239" s="62" t="s">
        <v>60</v>
      </c>
      <c r="H239" s="62" t="n">
        <v>4</v>
      </c>
      <c r="I239" s="62" t="n">
        <v>4</v>
      </c>
      <c r="J239" s="68" t="n">
        <v>4744.06</v>
      </c>
      <c r="K239" s="68" t="n">
        <v>3512.8</v>
      </c>
      <c r="L239" s="68" t="n">
        <v>0</v>
      </c>
      <c r="M239" s="71" t="n">
        <v>131</v>
      </c>
      <c r="N239" s="65" t="n">
        <f aca="false" ca="false" dt2D="false" dtr="false" t="normal">AA239</f>
        <v>6094581.890000001</v>
      </c>
      <c r="O239" s="88" t="n"/>
      <c r="P239" s="63" t="n">
        <f aca="false" ca="false" dt2D="false" dtr="false" t="normal">N239-Q239-R239-S239-O239-T239</f>
        <v>3837377.2200000007</v>
      </c>
      <c r="Q239" s="63" t="n"/>
      <c r="R239" s="63" t="n">
        <v>469706.05</v>
      </c>
      <c r="S239" s="63" t="n">
        <v>1787498.62</v>
      </c>
      <c r="T239" s="63" t="n"/>
      <c r="U239" s="63" t="n">
        <f aca="false" ca="false" dt2D="false" dtr="false" t="normal">$N239/($K239+$L239)</f>
        <v>1734.964099863357</v>
      </c>
      <c r="V239" s="63" t="n">
        <f aca="false" ca="false" dt2D="false" dtr="false" t="normal">$N239/($K239+$L239)</f>
        <v>1734.964099863357</v>
      </c>
      <c r="W239" s="89" t="n">
        <v>2020</v>
      </c>
      <c r="X239" s="4" t="n">
        <f aca="false" ca="false" dt2D="false" dtr="false" t="normal">+N239-'Приложение №2'!F239</f>
        <v>0</v>
      </c>
      <c r="AA239" s="65" t="n">
        <f aca="false" ca="false" dt2D="false" dtr="false" t="normal">SUM(AB239:AP239)</f>
        <v>6094581.890000001</v>
      </c>
      <c r="AB239" s="68" t="n">
        <v>0</v>
      </c>
      <c r="AC239" s="68" t="n">
        <v>0</v>
      </c>
      <c r="AD239" s="68" t="n">
        <v>0</v>
      </c>
      <c r="AE239" s="68" t="n">
        <v>0</v>
      </c>
      <c r="AF239" s="68" t="n"/>
      <c r="AG239" s="68" t="n">
        <v>0</v>
      </c>
      <c r="AH239" s="68" t="n"/>
      <c r="AI239" s="68" t="n">
        <v>0</v>
      </c>
      <c r="AJ239" s="68" t="n">
        <v>0</v>
      </c>
      <c r="AK239" s="68" t="n">
        <v>0</v>
      </c>
      <c r="AL239" s="68" t="n">
        <v>6010700.74</v>
      </c>
      <c r="AM239" s="68" t="n"/>
      <c r="AN239" s="68" t="n"/>
      <c r="AO239" s="68" t="n"/>
      <c r="AP239" s="79" t="n">
        <v>83881.15</v>
      </c>
      <c r="AQ239" s="55" t="n">
        <f aca="false" ca="false" dt2D="false" dtr="false" t="normal">+N239-'Приложение №2'!F239</f>
        <v>0</v>
      </c>
    </row>
    <row customHeight="true" ht="15" outlineLevel="0" r="240">
      <c r="A240" s="59" t="n">
        <f aca="false" ca="false" dt2D="false" dtr="false" t="normal">+A239+1</f>
        <v>221</v>
      </c>
      <c r="B240" s="60" t="n">
        <f aca="false" ca="false" dt2D="false" dtr="false" t="normal">+B239+1</f>
        <v>48</v>
      </c>
      <c r="C240" s="70" t="s">
        <v>78</v>
      </c>
      <c r="D240" s="70" t="s">
        <v>166</v>
      </c>
      <c r="E240" s="62" t="n">
        <v>1970</v>
      </c>
      <c r="F240" s="62" t="n">
        <v>2013</v>
      </c>
      <c r="G240" s="62" t="s">
        <v>70</v>
      </c>
      <c r="H240" s="62" t="n">
        <v>4</v>
      </c>
      <c r="I240" s="62" t="n">
        <v>4</v>
      </c>
      <c r="J240" s="68" t="n">
        <v>3209.3</v>
      </c>
      <c r="K240" s="68" t="n">
        <v>2712.9</v>
      </c>
      <c r="L240" s="68" t="n">
        <v>0</v>
      </c>
      <c r="M240" s="71" t="n">
        <v>128</v>
      </c>
      <c r="N240" s="65" t="n">
        <f aca="false" ca="false" dt2D="false" dtr="false" t="normal">AA240</f>
        <v>5920916.710000001</v>
      </c>
      <c r="O240" s="88" t="n"/>
      <c r="P240" s="63" t="n">
        <f aca="false" ca="false" dt2D="false" dtr="false" t="normal">N240-Q240-R240-S240-O240-T240</f>
        <v>3072729.8500000006</v>
      </c>
      <c r="Q240" s="63" t="n"/>
      <c r="R240" s="63" t="n">
        <v>571424.91</v>
      </c>
      <c r="S240" s="63" t="n">
        <v>2276761.95</v>
      </c>
      <c r="T240" s="63" t="n"/>
      <c r="U240" s="63" t="n">
        <f aca="false" ca="false" dt2D="false" dtr="false" t="normal">$N240/($K240+$L240)</f>
        <v>2182.5045928710974</v>
      </c>
      <c r="V240" s="63" t="n">
        <f aca="false" ca="false" dt2D="false" dtr="false" t="normal">$N240/($K240+$L240)</f>
        <v>2182.5045928710974</v>
      </c>
      <c r="W240" s="89" t="n">
        <v>2020</v>
      </c>
      <c r="X240" s="4" t="n">
        <f aca="false" ca="false" dt2D="false" dtr="false" t="normal">+N240-'Приложение №2'!F240</f>
        <v>0</v>
      </c>
      <c r="AA240" s="65" t="n">
        <f aca="false" ca="false" dt2D="false" dtr="false" t="normal">SUM(AB240:AP240)</f>
        <v>5920916.710000001</v>
      </c>
      <c r="AB240" s="68" t="n">
        <v>1991225.83</v>
      </c>
      <c r="AC240" s="68" t="n">
        <v>563849.1</v>
      </c>
      <c r="AD240" s="68" t="n">
        <v>909864.35</v>
      </c>
      <c r="AE240" s="68" t="n">
        <v>698070.69</v>
      </c>
      <c r="AF240" s="68" t="n"/>
      <c r="AG240" s="68" t="n">
        <v>0</v>
      </c>
      <c r="AH240" s="68" t="n"/>
      <c r="AI240" s="68" t="n">
        <v>0</v>
      </c>
      <c r="AJ240" s="68" t="n">
        <v>0</v>
      </c>
      <c r="AK240" s="68" t="n">
        <v>0</v>
      </c>
      <c r="AL240" s="68" t="n"/>
      <c r="AM240" s="68" t="n">
        <v>1678676.83</v>
      </c>
      <c r="AN240" s="68" t="n"/>
      <c r="AO240" s="68" t="n"/>
      <c r="AP240" s="79" t="n">
        <v>79229.91</v>
      </c>
      <c r="AQ240" s="55" t="n">
        <f aca="false" ca="false" dt2D="false" dtr="false" t="normal">+N240-'Приложение №2'!F240</f>
        <v>0</v>
      </c>
    </row>
    <row customHeight="true" ht="15" outlineLevel="0" r="241">
      <c r="A241" s="59" t="n">
        <f aca="false" ca="false" dt2D="false" dtr="false" t="normal">+A240+1</f>
        <v>222</v>
      </c>
      <c r="B241" s="60" t="n">
        <f aca="false" ca="false" dt2D="false" dtr="false" t="normal">+B240+1</f>
        <v>49</v>
      </c>
      <c r="C241" s="70" t="s">
        <v>78</v>
      </c>
      <c r="D241" s="70" t="s">
        <v>167</v>
      </c>
      <c r="E241" s="62" t="n">
        <v>1972</v>
      </c>
      <c r="F241" s="62" t="n">
        <v>2013</v>
      </c>
      <c r="G241" s="62" t="s">
        <v>60</v>
      </c>
      <c r="H241" s="62" t="n">
        <v>4</v>
      </c>
      <c r="I241" s="62" t="n">
        <v>4</v>
      </c>
      <c r="J241" s="68" t="n">
        <v>4795.56</v>
      </c>
      <c r="K241" s="68" t="n">
        <v>3564.3</v>
      </c>
      <c r="L241" s="68" t="n">
        <v>0</v>
      </c>
      <c r="M241" s="71" t="n">
        <v>159</v>
      </c>
      <c r="N241" s="65" t="n">
        <f aca="false" ca="false" dt2D="false" dtr="false" t="normal">AA241</f>
        <v>1323415.51</v>
      </c>
      <c r="O241" s="88" t="n"/>
      <c r="P241" s="63" t="n"/>
      <c r="Q241" s="63" t="n"/>
      <c r="R241" s="63" t="n">
        <v>223448.88</v>
      </c>
      <c r="S241" s="63" t="n">
        <f aca="false" ca="false" dt2D="false" dtr="false" t="normal">N241-O241-Q241-R241-T241</f>
        <v>1099966.63</v>
      </c>
      <c r="T241" s="63" t="n"/>
      <c r="U241" s="63" t="n">
        <f aca="false" ca="false" dt2D="false" dtr="false" t="normal">$N241/($K241+$L241)</f>
        <v>371.29745251522036</v>
      </c>
      <c r="V241" s="63" t="n">
        <f aca="false" ca="false" dt2D="false" dtr="false" t="normal">$N241/($K241+$L241)</f>
        <v>371.29745251522036</v>
      </c>
      <c r="W241" s="89" t="n">
        <v>2020</v>
      </c>
      <c r="X241" s="4" t="n">
        <f aca="false" ca="false" dt2D="false" dtr="false" t="normal">+N241-'Приложение №2'!F241</f>
        <v>0</v>
      </c>
      <c r="AA241" s="65" t="n">
        <f aca="false" ca="false" dt2D="false" dtr="false" t="normal">SUM(AB241:AP241)</f>
        <v>1323415.51</v>
      </c>
      <c r="AB241" s="68" t="n">
        <v>1300885.11</v>
      </c>
      <c r="AC241" s="68" t="n">
        <v>0</v>
      </c>
      <c r="AD241" s="68" t="n">
        <v>0</v>
      </c>
      <c r="AE241" s="68" t="n">
        <v>0</v>
      </c>
      <c r="AF241" s="68" t="n"/>
      <c r="AG241" s="68" t="n">
        <v>0</v>
      </c>
      <c r="AH241" s="68" t="n">
        <v>0</v>
      </c>
      <c r="AI241" s="68" t="n">
        <v>0</v>
      </c>
      <c r="AJ241" s="68" t="n">
        <v>0</v>
      </c>
      <c r="AK241" s="68" t="n">
        <v>0</v>
      </c>
      <c r="AL241" s="72" t="n">
        <v>0</v>
      </c>
      <c r="AM241" s="68" t="n"/>
      <c r="AN241" s="68" t="n"/>
      <c r="AO241" s="68" t="n"/>
      <c r="AP241" s="79" t="n">
        <v>22530.4</v>
      </c>
      <c r="AQ241" s="55" t="n">
        <f aca="false" ca="false" dt2D="false" dtr="false" t="normal">+N241-'Приложение №2'!F241</f>
        <v>0</v>
      </c>
    </row>
    <row customHeight="true" ht="15" outlineLevel="0" r="242">
      <c r="A242" s="59" t="n">
        <f aca="false" ca="false" dt2D="false" dtr="false" t="normal">+A241+1</f>
        <v>223</v>
      </c>
      <c r="B242" s="60" t="n">
        <f aca="false" ca="false" dt2D="false" dtr="false" t="normal">+B241+1</f>
        <v>50</v>
      </c>
      <c r="C242" s="70" t="s">
        <v>78</v>
      </c>
      <c r="D242" s="70" t="s">
        <v>283</v>
      </c>
      <c r="E242" s="62" t="n">
        <v>1973</v>
      </c>
      <c r="F242" s="62" t="n">
        <v>2013</v>
      </c>
      <c r="G242" s="62" t="s">
        <v>60</v>
      </c>
      <c r="H242" s="62" t="n">
        <v>4</v>
      </c>
      <c r="I242" s="62" t="n">
        <v>4</v>
      </c>
      <c r="J242" s="68" t="n">
        <v>4678.76</v>
      </c>
      <c r="K242" s="68" t="n">
        <v>3447.5</v>
      </c>
      <c r="L242" s="68" t="n">
        <v>0</v>
      </c>
      <c r="M242" s="71" t="n">
        <v>168</v>
      </c>
      <c r="N242" s="65" t="n">
        <f aca="false" ca="false" dt2D="false" dtr="false" t="normal">AA242</f>
        <v>5456529.57</v>
      </c>
      <c r="O242" s="88" t="n"/>
      <c r="P242" s="63" t="n">
        <f aca="false" ca="false" dt2D="false" dtr="false" t="normal">N242-Q242-R242-S242-O242-T242</f>
        <v>2083934.02</v>
      </c>
      <c r="Q242" s="63" t="n"/>
      <c r="R242" s="63" t="n">
        <v>597440.57</v>
      </c>
      <c r="S242" s="63" t="n">
        <v>2775154.98</v>
      </c>
      <c r="T242" s="63" t="n"/>
      <c r="U242" s="63" t="n">
        <f aca="false" ca="false" dt2D="false" dtr="false" t="normal">$N242/($K242+$L242)</f>
        <v>1582.7496939811458</v>
      </c>
      <c r="V242" s="63" t="n">
        <f aca="false" ca="false" dt2D="false" dtr="false" t="normal">$N242/($K242+$L242)</f>
        <v>1582.7496939811458</v>
      </c>
      <c r="W242" s="89" t="n">
        <v>2020</v>
      </c>
      <c r="X242" s="4" t="n">
        <f aca="false" ca="false" dt2D="false" dtr="false" t="normal">+N242-'Приложение №2'!F242</f>
        <v>0</v>
      </c>
      <c r="AA242" s="65" t="n">
        <f aca="false" ca="false" dt2D="false" dtr="false" t="normal">SUM(AB242:AP242)</f>
        <v>5456529.57</v>
      </c>
      <c r="AB242" s="68" t="n">
        <v>0</v>
      </c>
      <c r="AC242" s="68" t="n">
        <v>0</v>
      </c>
      <c r="AD242" s="68" t="n">
        <v>0</v>
      </c>
      <c r="AE242" s="68" t="n">
        <v>0</v>
      </c>
      <c r="AF242" s="68" t="n"/>
      <c r="AG242" s="68" t="n">
        <v>0</v>
      </c>
      <c r="AH242" s="68" t="n">
        <v>0</v>
      </c>
      <c r="AI242" s="68" t="n">
        <v>0</v>
      </c>
      <c r="AJ242" s="68" t="n">
        <v>0</v>
      </c>
      <c r="AK242" s="68" t="n">
        <v>0</v>
      </c>
      <c r="AL242" s="68" t="n">
        <v>5384675.37</v>
      </c>
      <c r="AM242" s="68" t="n"/>
      <c r="AN242" s="68" t="n"/>
      <c r="AO242" s="68" t="n"/>
      <c r="AP242" s="79" t="n">
        <v>71854.2</v>
      </c>
      <c r="AQ242" s="55" t="n">
        <f aca="false" ca="false" dt2D="false" dtr="false" t="normal">+N242-'Приложение №2'!F242</f>
        <v>0</v>
      </c>
    </row>
    <row customHeight="true" ht="15" outlineLevel="0" r="243">
      <c r="A243" s="59" t="n">
        <f aca="false" ca="false" dt2D="false" dtr="false" t="normal">+A242+1</f>
        <v>224</v>
      </c>
      <c r="B243" s="60" t="n">
        <f aca="false" ca="false" dt2D="false" dtr="false" t="normal">+B242+1</f>
        <v>51</v>
      </c>
      <c r="C243" s="70" t="s">
        <v>78</v>
      </c>
      <c r="D243" s="70" t="s">
        <v>284</v>
      </c>
      <c r="E243" s="62" t="n">
        <v>1994</v>
      </c>
      <c r="F243" s="62" t="n">
        <v>2013</v>
      </c>
      <c r="G243" s="62" t="s">
        <v>70</v>
      </c>
      <c r="H243" s="62" t="n">
        <v>4</v>
      </c>
      <c r="I243" s="62" t="n">
        <v>2</v>
      </c>
      <c r="J243" s="68" t="n">
        <v>1882.24</v>
      </c>
      <c r="K243" s="68" t="n">
        <v>1732.34</v>
      </c>
      <c r="L243" s="68" t="n">
        <v>0</v>
      </c>
      <c r="M243" s="71" t="n">
        <v>61</v>
      </c>
      <c r="N243" s="65" t="n">
        <f aca="false" ca="false" dt2D="false" dtr="false" t="normal">AA243</f>
        <v>4856217.170000001</v>
      </c>
      <c r="O243" s="88" t="n"/>
      <c r="P243" s="63" t="n">
        <f aca="false" ca="false" dt2D="false" dtr="false" t="normal">N243-Q243-R243-S243-O243-T243</f>
        <v>2066978.500000001</v>
      </c>
      <c r="Q243" s="63" t="n"/>
      <c r="R243" s="63" t="n">
        <v>240363.26</v>
      </c>
      <c r="S243" s="63" t="n">
        <v>2548875.41</v>
      </c>
      <c r="T243" s="63" t="n"/>
      <c r="U243" s="63" t="n">
        <f aca="false" ca="false" dt2D="false" dtr="false" t="normal">$N243/($K243+$L243)</f>
        <v>2803.2702414075766</v>
      </c>
      <c r="V243" s="63" t="n">
        <f aca="false" ca="false" dt2D="false" dtr="false" t="normal">$N243/($K243+$L243)</f>
        <v>2803.2702414075766</v>
      </c>
      <c r="W243" s="89" t="n">
        <v>2020</v>
      </c>
      <c r="X243" s="4" t="n">
        <f aca="false" ca="false" dt2D="false" dtr="false" t="normal">+N243-'Приложение №2'!F243</f>
        <v>0</v>
      </c>
      <c r="AA243" s="65" t="n">
        <f aca="false" ca="false" dt2D="false" dtr="false" t="normal">SUM(AB243:AP243)</f>
        <v>4856217.170000001</v>
      </c>
      <c r="AB243" s="68" t="n">
        <v>1622641.7</v>
      </c>
      <c r="AC243" s="68" t="n">
        <v>429251.38</v>
      </c>
      <c r="AD243" s="68" t="n"/>
      <c r="AE243" s="68" t="n">
        <v>611299.91</v>
      </c>
      <c r="AF243" s="68" t="n"/>
      <c r="AG243" s="68" t="n">
        <v>0</v>
      </c>
      <c r="AH243" s="68" t="n"/>
      <c r="AI243" s="68" t="n">
        <v>0</v>
      </c>
      <c r="AJ243" s="68" t="n">
        <v>2126774.49</v>
      </c>
      <c r="AK243" s="68" t="n">
        <v>0</v>
      </c>
      <c r="AL243" s="68" t="n"/>
      <c r="AM243" s="68" t="n"/>
      <c r="AN243" s="68" t="n"/>
      <c r="AO243" s="68" t="n"/>
      <c r="AP243" s="79" t="n">
        <v>66249.69</v>
      </c>
      <c r="AQ243" s="55" t="n">
        <f aca="false" ca="false" dt2D="false" dtr="false" t="normal">+N243-'Приложение №2'!F243</f>
        <v>0</v>
      </c>
    </row>
    <row customHeight="true" ht="15" outlineLevel="0" r="244">
      <c r="A244" s="59" t="n">
        <f aca="false" ca="false" dt2D="false" dtr="false" t="normal">+A243+1</f>
        <v>225</v>
      </c>
      <c r="B244" s="60" t="n">
        <f aca="false" ca="false" dt2D="false" dtr="false" t="normal">+B243+1</f>
        <v>52</v>
      </c>
      <c r="C244" s="70" t="s">
        <v>78</v>
      </c>
      <c r="D244" s="70" t="s">
        <v>285</v>
      </c>
      <c r="E244" s="62" t="n">
        <v>1968</v>
      </c>
      <c r="F244" s="62" t="n">
        <v>2013</v>
      </c>
      <c r="G244" s="62" t="s">
        <v>70</v>
      </c>
      <c r="H244" s="62" t="n">
        <v>4</v>
      </c>
      <c r="I244" s="62" t="n">
        <v>2</v>
      </c>
      <c r="J244" s="68" t="n">
        <v>1340.1</v>
      </c>
      <c r="K244" s="68" t="n">
        <v>1243.3</v>
      </c>
      <c r="L244" s="68" t="n">
        <v>0</v>
      </c>
      <c r="M244" s="71" t="n">
        <v>47</v>
      </c>
      <c r="N244" s="65" t="n">
        <f aca="false" ca="false" dt2D="false" dtr="false" t="normal">AA244</f>
        <v>1356315.39</v>
      </c>
      <c r="O244" s="88" t="n"/>
      <c r="P244" s="63" t="n">
        <f aca="false" ca="false" dt2D="false" dtr="false" t="normal">N244-Q244-R244-S244-O244-T244</f>
        <v>1030097.53</v>
      </c>
      <c r="Q244" s="63" t="n"/>
      <c r="R244" s="63" t="n">
        <v>103263.66</v>
      </c>
      <c r="S244" s="63" t="n">
        <v>222954.2</v>
      </c>
      <c r="T244" s="63" t="n"/>
      <c r="U244" s="63" t="n">
        <f aca="false" ca="false" dt2D="false" dtr="false" t="normal">$N244/($K244+$L244)</f>
        <v>1090.8995334995575</v>
      </c>
      <c r="V244" s="63" t="n">
        <f aca="false" ca="false" dt2D="false" dtr="false" t="normal">$N244/($K244+$L244)</f>
        <v>1090.8995334995575</v>
      </c>
      <c r="W244" s="89" t="n">
        <v>2020</v>
      </c>
      <c r="X244" s="4" t="n">
        <f aca="false" ca="false" dt2D="false" dtr="false" t="normal">+N244-'Приложение №2'!F244</f>
        <v>0</v>
      </c>
      <c r="AA244" s="65" t="n">
        <f aca="false" ca="false" dt2D="false" dtr="false" t="normal">SUM(AB244:AP244)</f>
        <v>1356315.39</v>
      </c>
      <c r="AB244" s="68" t="n">
        <v>942573.48</v>
      </c>
      <c r="AC244" s="68" t="n">
        <v>391691.69</v>
      </c>
      <c r="AD244" s="68" t="n">
        <v>0</v>
      </c>
      <c r="AE244" s="68" t="n">
        <v>0</v>
      </c>
      <c r="AF244" s="68" t="n"/>
      <c r="AG244" s="68" t="n">
        <v>0</v>
      </c>
      <c r="AH244" s="68" t="n"/>
      <c r="AI244" s="68" t="n">
        <v>0</v>
      </c>
      <c r="AJ244" s="68" t="n">
        <v>0</v>
      </c>
      <c r="AK244" s="68" t="n">
        <v>0</v>
      </c>
      <c r="AL244" s="68" t="n"/>
      <c r="AM244" s="68" t="n"/>
      <c r="AN244" s="68" t="n"/>
      <c r="AO244" s="68" t="n"/>
      <c r="AP244" s="79" t="n">
        <v>22050.22</v>
      </c>
      <c r="AQ244" s="55" t="n">
        <f aca="false" ca="false" dt2D="false" dtr="false" t="normal">+N244-'Приложение №2'!F244</f>
        <v>0</v>
      </c>
    </row>
    <row customHeight="true" ht="15" outlineLevel="0" r="245">
      <c r="A245" s="59" t="n">
        <f aca="false" ca="false" dt2D="false" dtr="false" t="normal">+A244+1</f>
        <v>226</v>
      </c>
      <c r="B245" s="60" t="n">
        <f aca="false" ca="false" dt2D="false" dtr="false" t="normal">+B244+1</f>
        <v>53</v>
      </c>
      <c r="C245" s="70" t="s">
        <v>78</v>
      </c>
      <c r="D245" s="70" t="s">
        <v>286</v>
      </c>
      <c r="E245" s="62" t="n">
        <v>1973</v>
      </c>
      <c r="F245" s="62" t="n">
        <v>2011</v>
      </c>
      <c r="G245" s="62" t="s">
        <v>70</v>
      </c>
      <c r="H245" s="62" t="n">
        <v>5</v>
      </c>
      <c r="I245" s="62" t="n">
        <v>4</v>
      </c>
      <c r="J245" s="68" t="n">
        <v>3343.7</v>
      </c>
      <c r="K245" s="68" t="n">
        <v>3064.9</v>
      </c>
      <c r="L245" s="68" t="n">
        <v>0</v>
      </c>
      <c r="M245" s="71" t="n">
        <v>160</v>
      </c>
      <c r="N245" s="65" t="n">
        <f aca="false" ca="false" dt2D="false" dtr="false" t="normal">AA245</f>
        <v>3151414.82</v>
      </c>
      <c r="O245" s="88" t="n"/>
      <c r="P245" s="63" t="n">
        <f aca="false" ca="false" dt2D="false" dtr="false" t="normal">N245-Q245-R245-S245-O245-T245</f>
        <v>1575482.1999999997</v>
      </c>
      <c r="Q245" s="63" t="n"/>
      <c r="R245" s="63" t="n">
        <v>280392.54</v>
      </c>
      <c r="S245" s="63" t="n">
        <v>1295540.08</v>
      </c>
      <c r="T245" s="63" t="n"/>
      <c r="U245" s="63" t="n">
        <f aca="false" ca="false" dt2D="false" dtr="false" t="normal">$N245/($K245+$L245)</f>
        <v>1028.227615909165</v>
      </c>
      <c r="V245" s="63" t="n">
        <f aca="false" ca="false" dt2D="false" dtr="false" t="normal">$N245/($K245+$L245)</f>
        <v>1028.227615909165</v>
      </c>
      <c r="W245" s="89" t="n">
        <v>2020</v>
      </c>
      <c r="X245" s="4" t="n">
        <f aca="false" ca="false" dt2D="false" dtr="false" t="normal">+N245-'Приложение №2'!F245</f>
        <v>0</v>
      </c>
      <c r="AA245" s="65" t="n">
        <f aca="false" ca="false" dt2D="false" dtr="false" t="normal">SUM(AB245:AP245)</f>
        <v>3151414.82</v>
      </c>
      <c r="AB245" s="68" t="n">
        <v>0</v>
      </c>
      <c r="AC245" s="68" t="n">
        <v>955271.09</v>
      </c>
      <c r="AD245" s="68" t="n"/>
      <c r="AE245" s="68" t="n">
        <v>0</v>
      </c>
      <c r="AF245" s="68" t="n"/>
      <c r="AG245" s="68" t="n">
        <v>0</v>
      </c>
      <c r="AH245" s="68" t="n"/>
      <c r="AI245" s="68" t="n">
        <v>0</v>
      </c>
      <c r="AJ245" s="68" t="n"/>
      <c r="AK245" s="68" t="n">
        <v>0</v>
      </c>
      <c r="AL245" s="68" t="n"/>
      <c r="AM245" s="68" t="n">
        <v>2182672.65</v>
      </c>
      <c r="AN245" s="68" t="n"/>
      <c r="AO245" s="68" t="n"/>
      <c r="AP245" s="79" t="n">
        <v>13471.08</v>
      </c>
      <c r="AQ245" s="55" t="n">
        <f aca="false" ca="false" dt2D="false" dtr="false" t="normal">+N245-'Приложение №2'!F245</f>
        <v>0</v>
      </c>
    </row>
    <row customHeight="true" ht="15" outlineLevel="0" r="246">
      <c r="A246" s="59" t="n">
        <f aca="false" ca="false" dt2D="false" dtr="false" t="normal">+A245+1</f>
        <v>227</v>
      </c>
      <c r="B246" s="60" t="n">
        <f aca="false" ca="false" dt2D="false" dtr="false" t="normal">+B245+1</f>
        <v>54</v>
      </c>
      <c r="C246" s="70" t="s">
        <v>78</v>
      </c>
      <c r="D246" s="70" t="s">
        <v>168</v>
      </c>
      <c r="E246" s="62" t="n">
        <v>1977</v>
      </c>
      <c r="F246" s="62" t="n">
        <v>1977</v>
      </c>
      <c r="G246" s="62" t="s">
        <v>60</v>
      </c>
      <c r="H246" s="62" t="n">
        <v>4</v>
      </c>
      <c r="I246" s="62" t="n">
        <v>4</v>
      </c>
      <c r="J246" s="68" t="n">
        <v>3973.6</v>
      </c>
      <c r="K246" s="68" t="n">
        <v>3477.1</v>
      </c>
      <c r="L246" s="68" t="n">
        <v>0</v>
      </c>
      <c r="M246" s="71" t="n">
        <v>136</v>
      </c>
      <c r="N246" s="65" t="n">
        <f aca="false" ca="false" dt2D="false" dtr="false" t="normal">AA246</f>
        <v>3238974.52</v>
      </c>
      <c r="O246" s="88" t="n"/>
      <c r="P246" s="63" t="n">
        <f aca="false" ca="false" dt2D="false" dtr="false" t="normal">N246-Q246-R246-S246-O246-T246</f>
        <v>2573095.49</v>
      </c>
      <c r="Q246" s="63" t="n"/>
      <c r="R246" s="63" t="n">
        <v>162818.02</v>
      </c>
      <c r="S246" s="63" t="n">
        <v>503061.01</v>
      </c>
      <c r="T246" s="63" t="n"/>
      <c r="U246" s="63" t="n">
        <f aca="false" ca="false" dt2D="false" dtr="false" t="normal">$N246/($K246+$L246)</f>
        <v>931.5160679876909</v>
      </c>
      <c r="V246" s="63" t="n">
        <f aca="false" ca="false" dt2D="false" dtr="false" t="normal">$N246/($K246+$L246)</f>
        <v>931.5160679876909</v>
      </c>
      <c r="W246" s="89" t="n">
        <v>2020</v>
      </c>
      <c r="X246" s="4" t="n">
        <f aca="false" ca="false" dt2D="false" dtr="false" t="normal">+N246-'Приложение №2'!F246</f>
        <v>0</v>
      </c>
      <c r="AA246" s="65" t="n">
        <f aca="false" ca="false" dt2D="false" dtr="false" t="normal">SUM(AB246:AP246)</f>
        <v>3238974.52</v>
      </c>
      <c r="AB246" s="68" t="n">
        <v>2549683.16</v>
      </c>
      <c r="AC246" s="68" t="n"/>
      <c r="AD246" s="68" t="n">
        <v>678695.51</v>
      </c>
      <c r="AE246" s="68" t="n"/>
      <c r="AF246" s="68" t="n"/>
      <c r="AG246" s="68" t="n">
        <v>0</v>
      </c>
      <c r="AH246" s="68" t="n"/>
      <c r="AI246" s="68" t="n">
        <v>0</v>
      </c>
      <c r="AJ246" s="68" t="n">
        <v>0</v>
      </c>
      <c r="AK246" s="68" t="n">
        <v>0</v>
      </c>
      <c r="AL246" s="68" t="n"/>
      <c r="AM246" s="68" t="n">
        <v>0</v>
      </c>
      <c r="AN246" s="68" t="n"/>
      <c r="AO246" s="68" t="n"/>
      <c r="AP246" s="79" t="n">
        <v>10595.85</v>
      </c>
      <c r="AQ246" s="55" t="n">
        <f aca="false" ca="false" dt2D="false" dtr="false" t="normal">+N246-'Приложение №2'!F246</f>
        <v>0</v>
      </c>
    </row>
    <row customHeight="true" ht="15" outlineLevel="0" r="247">
      <c r="A247" s="59" t="n">
        <f aca="false" ca="false" dt2D="false" dtr="false" t="normal">+A246+1</f>
        <v>228</v>
      </c>
      <c r="B247" s="60" t="n">
        <f aca="false" ca="false" dt2D="false" dtr="false" t="normal">+B246+1</f>
        <v>55</v>
      </c>
      <c r="C247" s="70" t="s">
        <v>78</v>
      </c>
      <c r="D247" s="70" t="s">
        <v>169</v>
      </c>
      <c r="E247" s="62" t="n">
        <v>1976</v>
      </c>
      <c r="F247" s="62" t="n">
        <v>2013</v>
      </c>
      <c r="G247" s="62" t="s">
        <v>60</v>
      </c>
      <c r="H247" s="62" t="n">
        <v>4</v>
      </c>
      <c r="I247" s="62" t="n">
        <v>6</v>
      </c>
      <c r="J247" s="68" t="n">
        <v>6512.4</v>
      </c>
      <c r="K247" s="68" t="n">
        <v>5062.4</v>
      </c>
      <c r="L247" s="68" t="n">
        <v>0</v>
      </c>
      <c r="M247" s="71" t="n">
        <v>192</v>
      </c>
      <c r="N247" s="65" t="n">
        <f aca="false" ca="false" dt2D="false" dtr="false" t="normal">AA247</f>
        <v>3962594.02</v>
      </c>
      <c r="O247" s="88" t="n"/>
      <c r="P247" s="63" t="n">
        <f aca="false" ca="false" dt2D="false" dtr="false" t="normal">N247-Q247-R247-S247-O247-T247</f>
        <v>1567406.5500000003</v>
      </c>
      <c r="Q247" s="63" t="n"/>
      <c r="R247" s="63" t="n">
        <v>187594.99</v>
      </c>
      <c r="S247" s="63" t="n">
        <v>2207592.48</v>
      </c>
      <c r="T247" s="63" t="n"/>
      <c r="U247" s="63" t="n">
        <f aca="false" ca="false" dt2D="false" dtr="false" t="normal">$N247/($K247+$L247)</f>
        <v>782.7500829646018</v>
      </c>
      <c r="V247" s="63" t="n">
        <f aca="false" ca="false" dt2D="false" dtr="false" t="normal">$N247/($K247+$L247)</f>
        <v>782.7500829646018</v>
      </c>
      <c r="W247" s="89" t="n">
        <v>2020</v>
      </c>
      <c r="X247" s="4" t="n">
        <f aca="false" ca="false" dt2D="false" dtr="false" t="normal">+N247-'Приложение №2'!F247</f>
        <v>0</v>
      </c>
      <c r="AA247" s="65" t="n">
        <f aca="false" ca="false" dt2D="false" dtr="false" t="normal">SUM(AB247:AP247)</f>
        <v>3962594.02</v>
      </c>
      <c r="AB247" s="68" t="n"/>
      <c r="AC247" s="68" t="n"/>
      <c r="AD247" s="68" t="n"/>
      <c r="AE247" s="68" t="n"/>
      <c r="AF247" s="68" t="n"/>
      <c r="AG247" s="68" t="n">
        <v>0</v>
      </c>
      <c r="AH247" s="68" t="n"/>
      <c r="AI247" s="68" t="n">
        <v>0</v>
      </c>
      <c r="AJ247" s="68" t="n">
        <v>3908207.79</v>
      </c>
      <c r="AK247" s="68" t="n">
        <v>0</v>
      </c>
      <c r="AL247" s="72" t="n">
        <v>0</v>
      </c>
      <c r="AM247" s="68" t="n">
        <v>0</v>
      </c>
      <c r="AN247" s="68" t="n"/>
      <c r="AO247" s="68" t="n"/>
      <c r="AP247" s="79" t="n">
        <v>54386.23</v>
      </c>
      <c r="AQ247" s="55" t="n">
        <f aca="false" ca="false" dt2D="false" dtr="false" t="normal">+N247-'Приложение №2'!F247</f>
        <v>0</v>
      </c>
    </row>
    <row customHeight="true" ht="15" outlineLevel="0" r="248">
      <c r="A248" s="59" t="n">
        <f aca="false" ca="false" dt2D="false" dtr="false" t="normal">+A247+1</f>
        <v>229</v>
      </c>
      <c r="B248" s="60" t="n">
        <f aca="false" ca="false" dt2D="false" dtr="false" t="normal">+B247+1</f>
        <v>56</v>
      </c>
      <c r="C248" s="70" t="s">
        <v>78</v>
      </c>
      <c r="D248" s="70" t="s">
        <v>170</v>
      </c>
      <c r="E248" s="62" t="n">
        <v>1976</v>
      </c>
      <c r="F248" s="62" t="n">
        <v>2013</v>
      </c>
      <c r="G248" s="62" t="s">
        <v>70</v>
      </c>
      <c r="H248" s="62" t="n">
        <v>4</v>
      </c>
      <c r="I248" s="62" t="n">
        <v>4</v>
      </c>
      <c r="J248" s="68" t="n">
        <v>2850.8</v>
      </c>
      <c r="K248" s="68" t="n">
        <v>2595</v>
      </c>
      <c r="L248" s="68" t="n">
        <v>0</v>
      </c>
      <c r="M248" s="71" t="n">
        <v>135</v>
      </c>
      <c r="N248" s="65" t="n">
        <f aca="false" ca="false" dt2D="false" dtr="false" t="normal">AA248</f>
        <v>631713.61</v>
      </c>
      <c r="O248" s="88" t="n"/>
      <c r="P248" s="63" t="n"/>
      <c r="Q248" s="63" t="n"/>
      <c r="R248" s="63" t="n">
        <v>352338.64</v>
      </c>
      <c r="S248" s="63" t="n">
        <f aca="false" ca="false" dt2D="false" dtr="false" t="normal">N248-O248-Q248-R248-T248</f>
        <v>279374.97</v>
      </c>
      <c r="T248" s="63" t="n"/>
      <c r="U248" s="63" t="n">
        <f aca="false" ca="false" dt2D="false" dtr="false" t="normal">$N248/($K248+$L248)</f>
        <v>243.43491714836222</v>
      </c>
      <c r="V248" s="63" t="n">
        <f aca="false" ca="false" dt2D="false" dtr="false" t="normal">$N248/($K248+$L248)</f>
        <v>243.43491714836222</v>
      </c>
      <c r="W248" s="89" t="n">
        <v>2020</v>
      </c>
      <c r="X248" s="4" t="n">
        <f aca="false" ca="false" dt2D="false" dtr="false" t="normal">+N248-'Приложение №2'!F248</f>
        <v>0</v>
      </c>
      <c r="AA248" s="65" t="n">
        <f aca="false" ca="false" dt2D="false" dtr="false" t="normal">SUM(AB248:AP248)</f>
        <v>631713.61</v>
      </c>
      <c r="AB248" s="68" t="n"/>
      <c r="AC248" s="68" t="n"/>
      <c r="AD248" s="68" t="n">
        <v>622355.25</v>
      </c>
      <c r="AE248" s="68" t="n"/>
      <c r="AF248" s="68" t="n"/>
      <c r="AG248" s="68" t="n">
        <v>0</v>
      </c>
      <c r="AH248" s="68" t="n"/>
      <c r="AI248" s="68" t="n">
        <v>0</v>
      </c>
      <c r="AJ248" s="68" t="n">
        <v>0</v>
      </c>
      <c r="AK248" s="68" t="n">
        <v>0</v>
      </c>
      <c r="AL248" s="68" t="n"/>
      <c r="AM248" s="68" t="n"/>
      <c r="AN248" s="68" t="n"/>
      <c r="AO248" s="68" t="n"/>
      <c r="AP248" s="79" t="n">
        <v>9358.36</v>
      </c>
      <c r="AQ248" s="55" t="n">
        <f aca="false" ca="false" dt2D="false" dtr="false" t="normal">+N248-'Приложение №2'!F248</f>
        <v>0</v>
      </c>
    </row>
    <row customHeight="true" ht="15" outlineLevel="0" r="249">
      <c r="A249" s="59" t="n">
        <f aca="false" ca="false" dt2D="false" dtr="false" t="normal">+A248+1</f>
        <v>230</v>
      </c>
      <c r="B249" s="60" t="n">
        <f aca="false" ca="false" dt2D="false" dtr="false" t="normal">+B248+1</f>
        <v>57</v>
      </c>
      <c r="C249" s="70" t="s">
        <v>78</v>
      </c>
      <c r="D249" s="70" t="s">
        <v>172</v>
      </c>
      <c r="E249" s="62" t="n">
        <v>1977</v>
      </c>
      <c r="F249" s="62" t="n">
        <v>2013</v>
      </c>
      <c r="G249" s="62" t="s">
        <v>70</v>
      </c>
      <c r="H249" s="62" t="n">
        <v>9</v>
      </c>
      <c r="I249" s="62" t="n">
        <v>1</v>
      </c>
      <c r="J249" s="68" t="n">
        <v>2365.99</v>
      </c>
      <c r="K249" s="68" t="n">
        <v>1903.9</v>
      </c>
      <c r="L249" s="68" t="n">
        <v>0</v>
      </c>
      <c r="M249" s="71" t="n">
        <v>70</v>
      </c>
      <c r="N249" s="65" t="n">
        <f aca="false" ca="false" dt2D="false" dtr="false" t="normal">AA249</f>
        <v>269068.5</v>
      </c>
      <c r="O249" s="88" t="n"/>
      <c r="P249" s="63" t="n">
        <f aca="false" ca="false" dt2D="false" dtr="false" t="normal">N249-Q249-R249-S249-O249-T249</f>
        <v>153476.32</v>
      </c>
      <c r="Q249" s="63" t="n"/>
      <c r="R249" s="63" t="n">
        <v>75663.69</v>
      </c>
      <c r="S249" s="63" t="n">
        <v>39928.49</v>
      </c>
      <c r="T249" s="68" t="n"/>
      <c r="U249" s="63" t="n">
        <f aca="false" ca="false" dt2D="false" dtr="false" t="normal">$N249/($K249+$L249)</f>
        <v>141.32491202269026</v>
      </c>
      <c r="V249" s="63" t="n">
        <f aca="false" ca="false" dt2D="false" dtr="false" t="normal">$N249/($K249+$L249)</f>
        <v>141.32491202269026</v>
      </c>
      <c r="W249" s="89" t="n">
        <v>2020</v>
      </c>
      <c r="X249" s="4" t="n">
        <f aca="false" ca="false" dt2D="false" dtr="false" t="normal">+N249-'Приложение №2'!F249</f>
        <v>0</v>
      </c>
      <c r="AA249" s="65" t="n">
        <f aca="false" ca="false" dt2D="false" dtr="false" t="normal">SUM(AB249:AP249)</f>
        <v>269068.5</v>
      </c>
      <c r="AB249" s="68" t="n"/>
      <c r="AC249" s="68" t="n"/>
      <c r="AD249" s="68" t="n">
        <v>265306.7</v>
      </c>
      <c r="AE249" s="68" t="n"/>
      <c r="AF249" s="68" t="n"/>
      <c r="AG249" s="68" t="n">
        <v>0</v>
      </c>
      <c r="AH249" s="68" t="n"/>
      <c r="AI249" s="68" t="n">
        <v>0</v>
      </c>
      <c r="AJ249" s="68" t="n">
        <v>0</v>
      </c>
      <c r="AK249" s="68" t="n">
        <v>0</v>
      </c>
      <c r="AL249" s="68" t="n"/>
      <c r="AM249" s="68" t="n">
        <v>0</v>
      </c>
      <c r="AN249" s="68" t="n"/>
      <c r="AO249" s="68" t="n"/>
      <c r="AP249" s="79" t="n">
        <v>3761.8</v>
      </c>
      <c r="AQ249" s="55" t="n">
        <f aca="false" ca="false" dt2D="false" dtr="false" t="normal">+N249-'Приложение №2'!F249</f>
        <v>0</v>
      </c>
    </row>
    <row customHeight="true" ht="15" outlineLevel="0" r="250">
      <c r="A250" s="59" t="n">
        <f aca="false" ca="false" dt2D="false" dtr="false" t="normal">+A249+1</f>
        <v>231</v>
      </c>
      <c r="B250" s="60" t="n">
        <f aca="false" ca="false" dt2D="false" dtr="false" t="normal">+B249+1</f>
        <v>58</v>
      </c>
      <c r="C250" s="70" t="s">
        <v>78</v>
      </c>
      <c r="D250" s="70" t="s">
        <v>174</v>
      </c>
      <c r="E250" s="62" t="n">
        <v>1975</v>
      </c>
      <c r="F250" s="62" t="n">
        <v>2013</v>
      </c>
      <c r="G250" s="62" t="s">
        <v>60</v>
      </c>
      <c r="H250" s="62" t="n">
        <v>4</v>
      </c>
      <c r="I250" s="62" t="n">
        <v>6</v>
      </c>
      <c r="J250" s="68" t="n">
        <v>5753.3</v>
      </c>
      <c r="K250" s="68" t="n">
        <v>5020.1</v>
      </c>
      <c r="L250" s="68" t="n">
        <v>0</v>
      </c>
      <c r="M250" s="71" t="n">
        <v>216</v>
      </c>
      <c r="N250" s="65" t="n">
        <f aca="false" ca="false" dt2D="false" dtr="false" t="normal">AA250</f>
        <v>17740911.969999995</v>
      </c>
      <c r="O250" s="88" t="n"/>
      <c r="P250" s="63" t="n">
        <f aca="false" ca="false" dt2D="false" dtr="false" t="normal">N250-Q250-R250-S250-O250-T250</f>
        <v>11245091.569999995</v>
      </c>
      <c r="Q250" s="63" t="n"/>
      <c r="R250" s="63" t="n">
        <v>612723.48</v>
      </c>
      <c r="S250" s="63" t="n">
        <v>5883096.92</v>
      </c>
      <c r="T250" s="63" t="n"/>
      <c r="U250" s="63" t="n">
        <f aca="false" ca="false" dt2D="false" dtr="false" t="normal">$N250/($K250+$L250)</f>
        <v>3533.9758112388186</v>
      </c>
      <c r="V250" s="63" t="n">
        <f aca="false" ca="false" dt2D="false" dtr="false" t="normal">$N250/($K250+$L250)</f>
        <v>3533.9758112388186</v>
      </c>
      <c r="W250" s="89" t="n">
        <v>2020</v>
      </c>
      <c r="X250" s="4" t="n">
        <f aca="false" ca="false" dt2D="false" dtr="false" t="normal">+N250-'Приложение №2'!F250</f>
        <v>0</v>
      </c>
      <c r="AA250" s="65" t="n">
        <f aca="false" ca="false" dt2D="false" dtr="false" t="normal">SUM(AB250:AP250)</f>
        <v>17740911.969999995</v>
      </c>
      <c r="AB250" s="68" t="n"/>
      <c r="AC250" s="68" t="n">
        <v>0</v>
      </c>
      <c r="AD250" s="68" t="n">
        <v>861206.82</v>
      </c>
      <c r="AE250" s="68" t="n"/>
      <c r="AF250" s="68" t="n">
        <v>556444.46</v>
      </c>
      <c r="AG250" s="68" t="n">
        <v>0</v>
      </c>
      <c r="AH250" s="68" t="n"/>
      <c r="AI250" s="68" t="n">
        <v>0</v>
      </c>
      <c r="AJ250" s="68" t="n">
        <v>0</v>
      </c>
      <c r="AK250" s="68" t="n">
        <v>0</v>
      </c>
      <c r="AL250" s="68" t="n">
        <v>12707291.17</v>
      </c>
      <c r="AM250" s="68" t="n">
        <v>3382616.53</v>
      </c>
      <c r="AN250" s="68" t="n"/>
      <c r="AO250" s="68" t="n"/>
      <c r="AP250" s="79" t="n">
        <v>233352.99</v>
      </c>
      <c r="AQ250" s="55" t="n">
        <f aca="false" ca="false" dt2D="false" dtr="false" t="normal">+N250-'Приложение №2'!F250</f>
        <v>0</v>
      </c>
    </row>
    <row customHeight="true" ht="15" outlineLevel="0" r="251">
      <c r="A251" s="59" t="n">
        <f aca="false" ca="false" dt2D="false" dtr="false" t="normal">+A250+1</f>
        <v>232</v>
      </c>
      <c r="B251" s="60" t="n">
        <f aca="false" ca="false" dt2D="false" dtr="false" t="normal">+B250+1</f>
        <v>59</v>
      </c>
      <c r="C251" s="70" t="s">
        <v>78</v>
      </c>
      <c r="D251" s="70" t="s">
        <v>175</v>
      </c>
      <c r="E251" s="62" t="n">
        <v>1975</v>
      </c>
      <c r="F251" s="62" t="n">
        <v>2010</v>
      </c>
      <c r="G251" s="62" t="s">
        <v>60</v>
      </c>
      <c r="H251" s="62" t="n">
        <v>4</v>
      </c>
      <c r="I251" s="62" t="n">
        <v>6</v>
      </c>
      <c r="J251" s="68" t="n">
        <v>5695.5</v>
      </c>
      <c r="K251" s="68" t="n">
        <v>4950.6</v>
      </c>
      <c r="L251" s="68" t="n">
        <v>0</v>
      </c>
      <c r="M251" s="71" t="n">
        <v>198</v>
      </c>
      <c r="N251" s="65" t="n">
        <f aca="false" ca="false" dt2D="false" dtr="false" t="normal">AA251</f>
        <v>17312743.689999998</v>
      </c>
      <c r="O251" s="88" t="n"/>
      <c r="P251" s="63" t="n">
        <f aca="false" ca="false" dt2D="false" dtr="false" t="normal">N251-Q251-R251-S251-O251-T251</f>
        <v>9353044.519999996</v>
      </c>
      <c r="Q251" s="63" t="n"/>
      <c r="R251" s="63" t="n">
        <v>1359312.98</v>
      </c>
      <c r="S251" s="63" t="n">
        <v>6600386.19</v>
      </c>
      <c r="T251" s="63" t="n"/>
      <c r="U251" s="63" t="n">
        <f aca="false" ca="false" dt2D="false" dtr="false" t="normal">$N251/($K251+$L251)</f>
        <v>3497.1000868581577</v>
      </c>
      <c r="V251" s="63" t="n">
        <f aca="false" ca="false" dt2D="false" dtr="false" t="normal">$N251/($K251+$L251)</f>
        <v>3497.1000868581577</v>
      </c>
      <c r="W251" s="89" t="n">
        <v>2020</v>
      </c>
      <c r="X251" s="4" t="n">
        <f aca="false" ca="false" dt2D="false" dtr="false" t="normal">+N251-'Приложение №2'!F251</f>
        <v>0</v>
      </c>
      <c r="AA251" s="65" t="n">
        <f aca="false" ca="false" dt2D="false" dtr="false" t="normal">SUM(AB251:AP251)</f>
        <v>17312743.689999998</v>
      </c>
      <c r="AB251" s="68" t="n">
        <v>0</v>
      </c>
      <c r="AC251" s="68" t="n">
        <v>2162961.52</v>
      </c>
      <c r="AD251" s="68" t="n">
        <v>0</v>
      </c>
      <c r="AE251" s="68" t="n">
        <v>644234.04</v>
      </c>
      <c r="AF251" s="68" t="n">
        <v>572182.15</v>
      </c>
      <c r="AG251" s="68" t="n">
        <v>0</v>
      </c>
      <c r="AH251" s="68" t="n"/>
      <c r="AI251" s="68" t="n">
        <v>0</v>
      </c>
      <c r="AJ251" s="68" t="n">
        <v>0</v>
      </c>
      <c r="AK251" s="68" t="n">
        <v>0</v>
      </c>
      <c r="AL251" s="68" t="n">
        <v>13745830.4</v>
      </c>
      <c r="AM251" s="68" t="n">
        <v>0</v>
      </c>
      <c r="AN251" s="68" t="n"/>
      <c r="AO251" s="68" t="n"/>
      <c r="AP251" s="79" t="n">
        <v>187535.58</v>
      </c>
      <c r="AQ251" s="55" t="n">
        <f aca="false" ca="false" dt2D="false" dtr="false" t="normal">+N251-'Приложение №2'!F251</f>
        <v>0</v>
      </c>
    </row>
    <row customHeight="true" ht="15" outlineLevel="0" r="252">
      <c r="A252" s="59" t="n">
        <f aca="false" ca="false" dt2D="false" dtr="false" t="normal">+A251+1</f>
        <v>233</v>
      </c>
      <c r="B252" s="60" t="n">
        <f aca="false" ca="false" dt2D="false" dtr="false" t="normal">+B251+1</f>
        <v>60</v>
      </c>
      <c r="C252" s="70" t="s">
        <v>78</v>
      </c>
      <c r="D252" s="70" t="s">
        <v>176</v>
      </c>
      <c r="E252" s="62" t="n">
        <v>1977</v>
      </c>
      <c r="F252" s="62" t="n">
        <v>2013</v>
      </c>
      <c r="G252" s="62" t="s">
        <v>60</v>
      </c>
      <c r="H252" s="62" t="n">
        <v>4</v>
      </c>
      <c r="I252" s="62" t="n">
        <v>4</v>
      </c>
      <c r="J252" s="68" t="n">
        <v>3912.5</v>
      </c>
      <c r="K252" s="68" t="n">
        <v>3429.3</v>
      </c>
      <c r="L252" s="68" t="n">
        <v>0</v>
      </c>
      <c r="M252" s="71" t="n">
        <v>156</v>
      </c>
      <c r="N252" s="65" t="n">
        <f aca="false" ca="false" dt2D="false" dtr="false" t="normal">AA252</f>
        <v>375000.83</v>
      </c>
      <c r="O252" s="88" t="n"/>
      <c r="P252" s="63" t="n"/>
      <c r="Q252" s="63" t="n"/>
      <c r="R252" s="63" t="n">
        <v>164128.63</v>
      </c>
      <c r="S252" s="63" t="n">
        <f aca="false" ca="false" dt2D="false" dtr="false" t="normal">N252-O252-Q252-R252-T252</f>
        <v>210872.2</v>
      </c>
      <c r="T252" s="63" t="n"/>
      <c r="U252" s="63" t="n">
        <f aca="false" ca="false" dt2D="false" dtr="false" t="normal">$N252/($K252+$L252)</f>
        <v>109.3520047823171</v>
      </c>
      <c r="V252" s="63" t="n">
        <f aca="false" ca="false" dt2D="false" dtr="false" t="normal">$N252/($K252+$L252)</f>
        <v>109.3520047823171</v>
      </c>
      <c r="W252" s="89" t="n">
        <v>2020</v>
      </c>
      <c r="X252" s="4" t="n">
        <f aca="false" ca="false" dt2D="false" dtr="false" t="normal">+N252-'Приложение №2'!F252</f>
        <v>0</v>
      </c>
      <c r="Y252" s="82" t="n"/>
      <c r="Z252" s="82" t="n"/>
      <c r="AA252" s="65" t="n">
        <f aca="false" ca="false" dt2D="false" dtr="false" t="normal">SUM(AB252:AP252)</f>
        <v>375000.83</v>
      </c>
      <c r="AB252" s="68" t="n"/>
      <c r="AC252" s="68" t="n"/>
      <c r="AD252" s="68" t="n"/>
      <c r="AE252" s="68" t="n"/>
      <c r="AF252" s="68" t="n">
        <v>375000.83</v>
      </c>
      <c r="AG252" s="68" t="n">
        <v>0</v>
      </c>
      <c r="AH252" s="68" t="n"/>
      <c r="AI252" s="68" t="n">
        <v>0</v>
      </c>
      <c r="AJ252" s="68" t="n">
        <v>0</v>
      </c>
      <c r="AK252" s="68" t="n">
        <v>0</v>
      </c>
      <c r="AL252" s="68" t="n"/>
      <c r="AM252" s="68" t="n">
        <v>0</v>
      </c>
      <c r="AN252" s="68" t="n"/>
      <c r="AO252" s="68" t="n"/>
      <c r="AP252" s="79" t="n"/>
      <c r="AQ252" s="55" t="n">
        <f aca="false" ca="false" dt2D="false" dtr="false" t="normal">+N252-'Приложение №2'!F252</f>
        <v>0</v>
      </c>
    </row>
    <row customHeight="true" ht="15" outlineLevel="0" r="253">
      <c r="A253" s="59" t="n">
        <f aca="false" ca="false" dt2D="false" dtr="false" t="normal">+A252+1</f>
        <v>234</v>
      </c>
      <c r="B253" s="60" t="n">
        <f aca="false" ca="false" dt2D="false" dtr="false" t="normal">+B252+1</f>
        <v>61</v>
      </c>
      <c r="C253" s="70" t="s">
        <v>287</v>
      </c>
      <c r="D253" s="70" t="s">
        <v>288</v>
      </c>
      <c r="E253" s="62" t="n">
        <v>1967</v>
      </c>
      <c r="F253" s="62" t="n">
        <v>1967</v>
      </c>
      <c r="G253" s="62" t="s">
        <v>70</v>
      </c>
      <c r="H253" s="62" t="n">
        <v>2</v>
      </c>
      <c r="I253" s="62" t="n">
        <v>2</v>
      </c>
      <c r="J253" s="68" t="n">
        <v>572.69</v>
      </c>
      <c r="K253" s="68" t="n">
        <v>524.39</v>
      </c>
      <c r="L253" s="68" t="n">
        <v>0</v>
      </c>
      <c r="M253" s="71" t="n">
        <v>19</v>
      </c>
      <c r="N253" s="65" t="n">
        <f aca="false" ca="false" dt2D="false" dtr="false" t="normal">AA253</f>
        <v>324066.26</v>
      </c>
      <c r="O253" s="88" t="n"/>
      <c r="P253" s="63" t="n"/>
      <c r="Q253" s="63" t="n"/>
      <c r="R253" s="63" t="n">
        <v>120324.67</v>
      </c>
      <c r="S253" s="63" t="n">
        <f aca="false" ca="false" dt2D="false" dtr="false" t="normal">N253-O253-Q253-R253-T253</f>
        <v>203741.59000000003</v>
      </c>
      <c r="T253" s="63" t="n"/>
      <c r="U253" s="63" t="n">
        <f aca="false" ca="false" dt2D="false" dtr="false" t="normal">$N253/($K253+$L253)</f>
        <v>617.9871088312134</v>
      </c>
      <c r="V253" s="63" t="n">
        <f aca="false" ca="false" dt2D="false" dtr="false" t="normal">$N253/($K253+$L253)</f>
        <v>617.9871088312134</v>
      </c>
      <c r="W253" s="89" t="n">
        <v>2020</v>
      </c>
      <c r="X253" s="4" t="n">
        <f aca="false" ca="false" dt2D="false" dtr="false" t="normal">+N253-'Приложение №2'!F253</f>
        <v>0</v>
      </c>
      <c r="AA253" s="65" t="n">
        <f aca="false" ca="false" dt2D="false" dtr="false" t="normal">SUM(AB253:AP253)</f>
        <v>324066.26</v>
      </c>
      <c r="AB253" s="68" t="n">
        <v>0</v>
      </c>
      <c r="AC253" s="68" t="n">
        <v>0</v>
      </c>
      <c r="AD253" s="68" t="n">
        <v>0</v>
      </c>
      <c r="AE253" s="68" t="n">
        <v>0</v>
      </c>
      <c r="AF253" s="68" t="n">
        <v>0</v>
      </c>
      <c r="AG253" s="68" t="n">
        <v>0</v>
      </c>
      <c r="AH253" s="68" t="n"/>
      <c r="AI253" s="68" t="n">
        <v>0</v>
      </c>
      <c r="AJ253" s="68" t="n">
        <v>0</v>
      </c>
      <c r="AK253" s="68" t="n">
        <v>0</v>
      </c>
      <c r="AL253" s="72" t="n">
        <v>0</v>
      </c>
      <c r="AM253" s="68" t="n">
        <v>324066.26</v>
      </c>
      <c r="AN253" s="68" t="n"/>
      <c r="AO253" s="68" t="n"/>
      <c r="AP253" s="79" t="n"/>
      <c r="AQ253" s="55" t="n">
        <f aca="false" ca="false" dt2D="false" dtr="false" t="normal">+N253-'Приложение №2'!F253</f>
        <v>0</v>
      </c>
    </row>
    <row customHeight="true" ht="15" outlineLevel="0" r="254">
      <c r="A254" s="59" t="n">
        <f aca="false" ca="false" dt2D="false" dtr="false" t="normal">+A253+1</f>
        <v>235</v>
      </c>
      <c r="B254" s="60" t="n">
        <f aca="false" ca="false" dt2D="false" dtr="false" t="normal">+B253+1</f>
        <v>62</v>
      </c>
      <c r="C254" s="70" t="s">
        <v>287</v>
      </c>
      <c r="D254" s="70" t="s">
        <v>289</v>
      </c>
      <c r="E254" s="62" t="n">
        <v>1963</v>
      </c>
      <c r="F254" s="62" t="n">
        <v>1963</v>
      </c>
      <c r="G254" s="62" t="s">
        <v>70</v>
      </c>
      <c r="H254" s="62" t="n">
        <v>2</v>
      </c>
      <c r="I254" s="62" t="n">
        <v>2</v>
      </c>
      <c r="J254" s="68" t="n">
        <v>550.26</v>
      </c>
      <c r="K254" s="68" t="n">
        <v>495.26</v>
      </c>
      <c r="L254" s="68" t="n">
        <v>0</v>
      </c>
      <c r="M254" s="71" t="n">
        <v>25</v>
      </c>
      <c r="N254" s="65" t="n">
        <f aca="false" ca="false" dt2D="false" dtr="false" t="normal">AA254</f>
        <v>323916.28</v>
      </c>
      <c r="O254" s="88" t="n"/>
      <c r="P254" s="63" t="n"/>
      <c r="Q254" s="63" t="n"/>
      <c r="R254" s="63" t="n">
        <v>125269.4</v>
      </c>
      <c r="S254" s="63" t="n">
        <f aca="false" ca="false" dt2D="false" dtr="false" t="normal">N254-O254-Q254-R254-T254</f>
        <v>198646.88000000003</v>
      </c>
      <c r="T254" s="63" t="n"/>
      <c r="U254" s="63" t="n">
        <f aca="false" ca="false" dt2D="false" dtr="false" t="normal">$N254/($K254+$L254)</f>
        <v>654.0327908573275</v>
      </c>
      <c r="V254" s="63" t="n">
        <f aca="false" ca="false" dt2D="false" dtr="false" t="normal">$N254/($K254+$L254)</f>
        <v>654.0327908573275</v>
      </c>
      <c r="W254" s="89" t="n">
        <v>2020</v>
      </c>
      <c r="X254" s="4" t="n">
        <f aca="false" ca="false" dt2D="false" dtr="false" t="normal">+N254-'Приложение №2'!F254</f>
        <v>0</v>
      </c>
      <c r="AA254" s="65" t="n">
        <f aca="false" ca="false" dt2D="false" dtr="false" t="normal">SUM(AB254:AP254)</f>
        <v>323916.28</v>
      </c>
      <c r="AB254" s="68" t="n">
        <v>0</v>
      </c>
      <c r="AC254" s="68" t="n">
        <v>0</v>
      </c>
      <c r="AD254" s="68" t="n">
        <v>0</v>
      </c>
      <c r="AE254" s="68" t="n">
        <v>0</v>
      </c>
      <c r="AF254" s="68" t="n">
        <v>0</v>
      </c>
      <c r="AG254" s="68" t="n">
        <v>0</v>
      </c>
      <c r="AH254" s="68" t="n"/>
      <c r="AI254" s="68" t="n">
        <v>0</v>
      </c>
      <c r="AJ254" s="68" t="n">
        <v>0</v>
      </c>
      <c r="AK254" s="68" t="n">
        <v>0</v>
      </c>
      <c r="AL254" s="72" t="n">
        <v>0</v>
      </c>
      <c r="AM254" s="68" t="n">
        <v>323916.28</v>
      </c>
      <c r="AN254" s="68" t="n"/>
      <c r="AO254" s="68" t="n"/>
      <c r="AP254" s="79" t="n"/>
      <c r="AQ254" s="55" t="n">
        <f aca="false" ca="false" dt2D="false" dtr="false" t="normal">+N254-'Приложение №2'!F254</f>
        <v>0</v>
      </c>
    </row>
    <row customHeight="true" ht="15" outlineLevel="0" r="255">
      <c r="A255" s="59" t="n">
        <f aca="false" ca="false" dt2D="false" dtr="false" t="normal">+A254+1</f>
        <v>236</v>
      </c>
      <c r="B255" s="60" t="n">
        <f aca="false" ca="false" dt2D="false" dtr="false" t="normal">+B254+1</f>
        <v>63</v>
      </c>
      <c r="C255" s="70" t="s">
        <v>227</v>
      </c>
      <c r="D255" s="70" t="s">
        <v>290</v>
      </c>
      <c r="E255" s="62" t="n">
        <v>1969</v>
      </c>
      <c r="F255" s="62" t="n">
        <v>1969</v>
      </c>
      <c r="G255" s="62" t="s">
        <v>70</v>
      </c>
      <c r="H255" s="62" t="n">
        <v>2</v>
      </c>
      <c r="I255" s="62" t="n">
        <v>2</v>
      </c>
      <c r="J255" s="68" t="n">
        <v>686.16</v>
      </c>
      <c r="K255" s="68" t="n">
        <v>410.21</v>
      </c>
      <c r="L255" s="68" t="n">
        <v>216.19</v>
      </c>
      <c r="M255" s="71" t="n">
        <v>29</v>
      </c>
      <c r="N255" s="65" t="n">
        <f aca="false" ca="false" dt2D="false" dtr="false" t="normal">AA255</f>
        <v>1963644.9</v>
      </c>
      <c r="O255" s="88" t="n"/>
      <c r="P255" s="63" t="n">
        <f aca="false" ca="false" dt2D="false" dtr="false" t="normal">N255-Q255-R255-S255-O255-T255</f>
        <v>1151852.9</v>
      </c>
      <c r="Q255" s="63" t="n"/>
      <c r="R255" s="63" t="n">
        <v>296886.57</v>
      </c>
      <c r="S255" s="63" t="n">
        <v>514905.43</v>
      </c>
      <c r="T255" s="63" t="n"/>
      <c r="U255" s="63" t="n">
        <f aca="false" ca="false" dt2D="false" dtr="false" t="normal">$N255/($K255+$L255)</f>
        <v>3134.809865900383</v>
      </c>
      <c r="V255" s="63" t="n">
        <f aca="false" ca="false" dt2D="false" dtr="false" t="normal">$N255/($K255+$L255)</f>
        <v>3134.809865900383</v>
      </c>
      <c r="W255" s="89" t="n">
        <v>2020</v>
      </c>
      <c r="X255" s="4" t="n">
        <f aca="false" ca="false" dt2D="false" dtr="false" t="normal">+N255-'Приложение №2'!F255</f>
        <v>0</v>
      </c>
      <c r="AA255" s="65" t="n">
        <f aca="false" ca="false" dt2D="false" dtr="false" t="normal">SUM(AB255:AP255)</f>
        <v>1963644.9</v>
      </c>
      <c r="AB255" s="68" t="n">
        <v>0</v>
      </c>
      <c r="AC255" s="68" t="n">
        <v>0</v>
      </c>
      <c r="AD255" s="68" t="n"/>
      <c r="AE255" s="68" t="n">
        <v>0</v>
      </c>
      <c r="AF255" s="68" t="n">
        <v>0</v>
      </c>
      <c r="AG255" s="68" t="n">
        <v>0</v>
      </c>
      <c r="AH255" s="68" t="n"/>
      <c r="AI255" s="68" t="n">
        <v>0</v>
      </c>
      <c r="AJ255" s="68" t="n">
        <v>1664089.53</v>
      </c>
      <c r="AK255" s="68" t="n">
        <v>0</v>
      </c>
      <c r="AL255" s="72" t="n">
        <v>0</v>
      </c>
      <c r="AM255" s="68" t="n">
        <v>299555.37</v>
      </c>
      <c r="AN255" s="68" t="n"/>
      <c r="AO255" s="68" t="n"/>
      <c r="AP255" s="79" t="n"/>
      <c r="AQ255" s="55" t="n">
        <f aca="false" ca="false" dt2D="false" dtr="false" t="normal">+N255-'Приложение №2'!F255</f>
        <v>0</v>
      </c>
    </row>
    <row customHeight="true" ht="15" outlineLevel="0" r="256">
      <c r="A256" s="59" t="n">
        <f aca="false" ca="false" dt2D="false" dtr="false" t="normal">+A255+1</f>
        <v>237</v>
      </c>
      <c r="B256" s="60" t="n">
        <f aca="false" ca="false" dt2D="false" dtr="false" t="normal">+B255+1</f>
        <v>64</v>
      </c>
      <c r="C256" s="70" t="s">
        <v>227</v>
      </c>
      <c r="D256" s="70" t="s">
        <v>291</v>
      </c>
      <c r="E256" s="62" t="n">
        <v>1971</v>
      </c>
      <c r="F256" s="62" t="n">
        <v>2009</v>
      </c>
      <c r="G256" s="62" t="s">
        <v>70</v>
      </c>
      <c r="H256" s="62" t="n">
        <v>4</v>
      </c>
      <c r="I256" s="62" t="n">
        <v>4</v>
      </c>
      <c r="J256" s="68" t="n">
        <v>3316.04</v>
      </c>
      <c r="K256" s="68" t="n">
        <v>1664.3</v>
      </c>
      <c r="L256" s="68" t="n">
        <v>776.54</v>
      </c>
      <c r="M256" s="71" t="n">
        <v>114</v>
      </c>
      <c r="N256" s="65" t="n">
        <f aca="false" ca="false" dt2D="false" dtr="false" t="normal">AA256</f>
        <v>211383.25</v>
      </c>
      <c r="O256" s="88" t="n"/>
      <c r="P256" s="63" t="n"/>
      <c r="Q256" s="63" t="n"/>
      <c r="R256" s="63" t="n">
        <v>176547.92</v>
      </c>
      <c r="S256" s="63" t="n">
        <f aca="false" ca="false" dt2D="false" dtr="false" t="normal">N256-O256-Q256-R256-T256</f>
        <v>34835.32999999999</v>
      </c>
      <c r="T256" s="63" t="n"/>
      <c r="U256" s="63" t="n">
        <f aca="false" ca="false" dt2D="false" dtr="false" t="normal">$N256/($K256+$L256)</f>
        <v>86.60266547581979</v>
      </c>
      <c r="V256" s="63" t="n">
        <f aca="false" ca="false" dt2D="false" dtr="false" t="normal">$N256/($K256+$L256)</f>
        <v>86.60266547581979</v>
      </c>
      <c r="W256" s="89" t="n">
        <v>2020</v>
      </c>
      <c r="X256" s="4" t="n">
        <f aca="false" ca="false" dt2D="false" dtr="false" t="normal">+N256-'Приложение №2'!F256</f>
        <v>0</v>
      </c>
      <c r="AA256" s="65" t="n">
        <f aca="false" ca="false" dt2D="false" dtr="false" t="normal">SUM(AB256:AP256)</f>
        <v>211383.25</v>
      </c>
      <c r="AB256" s="68" t="n">
        <v>0</v>
      </c>
      <c r="AC256" s="68" t="n">
        <v>0</v>
      </c>
      <c r="AD256" s="68" t="n"/>
      <c r="AE256" s="68" t="n">
        <v>0</v>
      </c>
      <c r="AF256" s="68" t="n">
        <v>0</v>
      </c>
      <c r="AG256" s="68" t="n">
        <v>0</v>
      </c>
      <c r="AH256" s="68" t="n"/>
      <c r="AI256" s="68" t="n">
        <v>0</v>
      </c>
      <c r="AJ256" s="68" t="n">
        <v>0</v>
      </c>
      <c r="AK256" s="68" t="n">
        <v>0</v>
      </c>
      <c r="AL256" s="72" t="n">
        <v>0</v>
      </c>
      <c r="AM256" s="68" t="n">
        <v>211383.25</v>
      </c>
      <c r="AN256" s="68" t="n"/>
      <c r="AO256" s="68" t="n"/>
      <c r="AP256" s="79" t="n"/>
      <c r="AQ256" s="55" t="n">
        <f aca="false" ca="false" dt2D="false" dtr="false" t="normal">+N256-'Приложение №2'!F256</f>
        <v>0</v>
      </c>
    </row>
    <row customHeight="true" ht="15" outlineLevel="0" r="257">
      <c r="A257" s="59" t="n">
        <f aca="false" ca="false" dt2D="false" dtr="false" t="normal">+A256+1</f>
        <v>238</v>
      </c>
      <c r="B257" s="60" t="n">
        <f aca="false" ca="false" dt2D="false" dtr="false" t="normal">+B256+1</f>
        <v>65</v>
      </c>
      <c r="C257" s="70" t="s">
        <v>227</v>
      </c>
      <c r="D257" s="70" t="s">
        <v>292</v>
      </c>
      <c r="E257" s="62" t="n">
        <v>1976</v>
      </c>
      <c r="F257" s="62" t="n">
        <v>2008</v>
      </c>
      <c r="G257" s="62" t="s">
        <v>70</v>
      </c>
      <c r="H257" s="62" t="n">
        <v>4</v>
      </c>
      <c r="I257" s="62" t="n">
        <v>4</v>
      </c>
      <c r="J257" s="68" t="n">
        <v>4257.32</v>
      </c>
      <c r="K257" s="68" t="n">
        <v>2139.8</v>
      </c>
      <c r="L257" s="68" t="n">
        <v>991.08</v>
      </c>
      <c r="M257" s="71" t="n">
        <v>124</v>
      </c>
      <c r="N257" s="65" t="n">
        <f aca="false" ca="false" dt2D="false" dtr="false" t="normal">AA257</f>
        <v>746064.43</v>
      </c>
      <c r="O257" s="88" t="n"/>
      <c r="P257" s="63" t="n"/>
      <c r="Q257" s="63" t="n"/>
      <c r="R257" s="63" t="n">
        <v>565094.81</v>
      </c>
      <c r="S257" s="63" t="n">
        <f aca="false" ca="false" dt2D="false" dtr="false" t="normal">N257-O257-Q257-R257-T257</f>
        <v>180969.62</v>
      </c>
      <c r="T257" s="63" t="n"/>
      <c r="U257" s="63" t="n">
        <f aca="false" ca="false" dt2D="false" dtr="false" t="normal">$N257/($K257+$L257)</f>
        <v>238.2922469082175</v>
      </c>
      <c r="V257" s="63" t="n">
        <f aca="false" ca="false" dt2D="false" dtr="false" t="normal">$N257/($K257+$L257)</f>
        <v>238.2922469082175</v>
      </c>
      <c r="W257" s="89" t="n">
        <v>2020</v>
      </c>
      <c r="X257" s="4" t="n">
        <f aca="false" ca="false" dt2D="false" dtr="false" t="normal">+N257-'Приложение №2'!F257</f>
        <v>0</v>
      </c>
      <c r="AA257" s="65" t="n">
        <f aca="false" ca="false" dt2D="false" dtr="false" t="normal">SUM(AB257:AP257)</f>
        <v>746064.43</v>
      </c>
      <c r="AB257" s="68" t="n"/>
      <c r="AC257" s="68" t="n"/>
      <c r="AD257" s="68" t="n">
        <v>746064.43</v>
      </c>
      <c r="AE257" s="68" t="n"/>
      <c r="AF257" s="68" t="n"/>
      <c r="AG257" s="68" t="n">
        <v>0</v>
      </c>
      <c r="AH257" s="68" t="n"/>
      <c r="AI257" s="68" t="n">
        <v>0</v>
      </c>
      <c r="AJ257" s="68" t="n">
        <v>0</v>
      </c>
      <c r="AK257" s="68" t="n">
        <v>0</v>
      </c>
      <c r="AL257" s="72" t="n">
        <v>0</v>
      </c>
      <c r="AM257" s="68" t="n">
        <v>0</v>
      </c>
      <c r="AN257" s="68" t="n"/>
      <c r="AO257" s="68" t="n"/>
      <c r="AP257" s="79" t="n"/>
      <c r="AQ257" s="55" t="n">
        <f aca="false" ca="false" dt2D="false" dtr="false" t="normal">+N257-'Приложение №2'!F257</f>
        <v>0</v>
      </c>
    </row>
    <row customHeight="true" ht="15" outlineLevel="0" r="258">
      <c r="A258" s="59" t="n">
        <f aca="false" ca="false" dt2D="false" dtr="false" t="normal">+A257+1</f>
        <v>239</v>
      </c>
      <c r="B258" s="60" t="n">
        <f aca="false" ca="false" dt2D="false" dtr="false" t="normal">+B257+1</f>
        <v>66</v>
      </c>
      <c r="C258" s="70" t="s">
        <v>227</v>
      </c>
      <c r="D258" s="70" t="s">
        <v>293</v>
      </c>
      <c r="E258" s="62" t="n">
        <v>1964</v>
      </c>
      <c r="F258" s="62" t="n">
        <v>1964</v>
      </c>
      <c r="G258" s="62" t="s">
        <v>70</v>
      </c>
      <c r="H258" s="62" t="n">
        <v>2</v>
      </c>
      <c r="I258" s="62" t="n">
        <v>2</v>
      </c>
      <c r="J258" s="68" t="n">
        <v>643.32</v>
      </c>
      <c r="K258" s="68" t="n">
        <v>377.32</v>
      </c>
      <c r="L258" s="68" t="n">
        <v>218.72</v>
      </c>
      <c r="M258" s="71" t="n">
        <v>23</v>
      </c>
      <c r="N258" s="65" t="n">
        <f aca="false" ca="false" dt2D="false" dtr="false" t="normal">AA258</f>
        <v>128525</v>
      </c>
      <c r="O258" s="88" t="n"/>
      <c r="P258" s="63" t="n"/>
      <c r="Q258" s="63" t="n"/>
      <c r="R258" s="63" t="n">
        <v>99067.28</v>
      </c>
      <c r="S258" s="63" t="n">
        <f aca="false" ca="false" dt2D="false" dtr="false" t="normal">N258-O258-Q258-R258-T258</f>
        <v>29457.72</v>
      </c>
      <c r="T258" s="63" t="n"/>
      <c r="U258" s="63" t="n">
        <f aca="false" ca="false" dt2D="false" dtr="false" t="normal">$N258/($K258+$L258)</f>
        <v>215.63150124152742</v>
      </c>
      <c r="V258" s="63" t="n">
        <f aca="false" ca="false" dt2D="false" dtr="false" t="normal">$N258/($K258+$L258)</f>
        <v>215.63150124152742</v>
      </c>
      <c r="W258" s="89" t="n">
        <v>2020</v>
      </c>
      <c r="X258" s="4" t="n">
        <f aca="false" ca="false" dt2D="false" dtr="false" t="normal">+N258-'Приложение №2'!F258</f>
        <v>0</v>
      </c>
      <c r="AA258" s="65" t="n">
        <f aca="false" ca="false" dt2D="false" dtr="false" t="normal">SUM(AB258:AP258)</f>
        <v>128525</v>
      </c>
      <c r="AB258" s="68" t="n"/>
      <c r="AC258" s="68" t="n"/>
      <c r="AD258" s="68" t="n"/>
      <c r="AE258" s="68" t="n"/>
      <c r="AF258" s="68" t="n"/>
      <c r="AG258" s="68" t="n">
        <v>0</v>
      </c>
      <c r="AH258" s="68" t="n"/>
      <c r="AI258" s="68" t="n">
        <v>0</v>
      </c>
      <c r="AJ258" s="68" t="n"/>
      <c r="AK258" s="68" t="n">
        <v>0</v>
      </c>
      <c r="AL258" s="72" t="n">
        <v>0</v>
      </c>
      <c r="AM258" s="68" t="n">
        <v>128525</v>
      </c>
      <c r="AN258" s="68" t="n"/>
      <c r="AO258" s="68" t="n"/>
      <c r="AP258" s="79" t="n"/>
      <c r="AQ258" s="55" t="n">
        <f aca="false" ca="false" dt2D="false" dtr="false" t="normal">+N258-'Приложение №2'!F258</f>
        <v>0</v>
      </c>
    </row>
    <row customHeight="true" ht="15" outlineLevel="0" r="259">
      <c r="A259" s="59" t="n">
        <f aca="false" ca="false" dt2D="false" dtr="false" t="normal">+A258+1</f>
        <v>240</v>
      </c>
      <c r="B259" s="60" t="n">
        <f aca="false" ca="false" dt2D="false" dtr="false" t="normal">+B258+1</f>
        <v>67</v>
      </c>
      <c r="C259" s="70" t="s">
        <v>227</v>
      </c>
      <c r="D259" s="70" t="s">
        <v>294</v>
      </c>
      <c r="E259" s="62" t="n">
        <v>1975</v>
      </c>
      <c r="F259" s="62" t="n">
        <v>2008</v>
      </c>
      <c r="G259" s="62" t="s">
        <v>70</v>
      </c>
      <c r="H259" s="62" t="n">
        <v>4</v>
      </c>
      <c r="I259" s="62" t="n">
        <v>4</v>
      </c>
      <c r="J259" s="68" t="n">
        <v>4182.96</v>
      </c>
      <c r="K259" s="68" t="n">
        <v>2083.25</v>
      </c>
      <c r="L259" s="68" t="n">
        <v>978.37</v>
      </c>
      <c r="M259" s="71" t="n">
        <v>135</v>
      </c>
      <c r="N259" s="65" t="n">
        <f aca="false" ca="false" dt2D="false" dtr="false" t="normal">AA259</f>
        <v>624540.24</v>
      </c>
      <c r="O259" s="88" t="n"/>
      <c r="P259" s="63" t="n"/>
      <c r="Q259" s="63" t="n"/>
      <c r="R259" s="63" t="n">
        <v>445165.35</v>
      </c>
      <c r="S259" s="63" t="n">
        <f aca="false" ca="false" dt2D="false" dtr="false" t="normal">N259-O259-Q259-R259-T259</f>
        <v>179374.89</v>
      </c>
      <c r="T259" s="63" t="n"/>
      <c r="U259" s="63" t="n">
        <f aca="false" ca="false" dt2D="false" dtr="false" t="normal">$N259/($K259+$L259)</f>
        <v>203.99012287612442</v>
      </c>
      <c r="V259" s="63" t="n">
        <f aca="false" ca="false" dt2D="false" dtr="false" t="normal">$N259/($K259+$L259)</f>
        <v>203.99012287612442</v>
      </c>
      <c r="W259" s="89" t="n">
        <v>2020</v>
      </c>
      <c r="X259" s="4" t="n">
        <f aca="false" ca="false" dt2D="false" dtr="false" t="normal">+N259-'Приложение №2'!F259</f>
        <v>0</v>
      </c>
      <c r="AA259" s="65" t="n">
        <f aca="false" ca="false" dt2D="false" dtr="false" t="normal">SUM(AB259:AP259)</f>
        <v>624540.24</v>
      </c>
      <c r="AB259" s="68" t="n"/>
      <c r="AC259" s="68" t="n"/>
      <c r="AD259" s="68" t="n">
        <v>624540.24</v>
      </c>
      <c r="AE259" s="68" t="n"/>
      <c r="AF259" s="68" t="n"/>
      <c r="AG259" s="68" t="n">
        <v>0</v>
      </c>
      <c r="AH259" s="68" t="n"/>
      <c r="AI259" s="68" t="n">
        <v>0</v>
      </c>
      <c r="AJ259" s="68" t="n">
        <v>0</v>
      </c>
      <c r="AK259" s="68" t="n">
        <v>0</v>
      </c>
      <c r="AL259" s="72" t="n">
        <v>0</v>
      </c>
      <c r="AM259" s="68" t="n">
        <v>0</v>
      </c>
      <c r="AN259" s="68" t="n"/>
      <c r="AO259" s="68" t="n"/>
      <c r="AP259" s="79" t="n"/>
      <c r="AQ259" s="55" t="n">
        <f aca="false" ca="false" dt2D="false" dtr="false" t="normal">+N259-'Приложение №2'!F259</f>
        <v>0</v>
      </c>
    </row>
    <row customHeight="true" ht="15" outlineLevel="0" r="260">
      <c r="A260" s="59" t="n">
        <f aca="false" ca="false" dt2D="false" dtr="false" t="normal">+A259+1</f>
        <v>241</v>
      </c>
      <c r="B260" s="60" t="n">
        <f aca="false" ca="false" dt2D="false" dtr="false" t="normal">+B259+1</f>
        <v>68</v>
      </c>
      <c r="C260" s="70" t="s">
        <v>227</v>
      </c>
      <c r="D260" s="70" t="s">
        <v>295</v>
      </c>
      <c r="E260" s="62" t="n">
        <v>1978</v>
      </c>
      <c r="F260" s="62" t="n">
        <v>2007</v>
      </c>
      <c r="G260" s="62" t="s">
        <v>70</v>
      </c>
      <c r="H260" s="62" t="n">
        <v>4</v>
      </c>
      <c r="I260" s="62" t="n">
        <v>4</v>
      </c>
      <c r="J260" s="68" t="n">
        <v>3454.2</v>
      </c>
      <c r="K260" s="68" t="n">
        <v>1889.6</v>
      </c>
      <c r="L260" s="68" t="n">
        <v>843</v>
      </c>
      <c r="M260" s="71" t="n">
        <v>110</v>
      </c>
      <c r="N260" s="65" t="n">
        <f aca="false" ca="false" dt2D="false" dtr="false" t="normal">AA260</f>
        <v>660435.43</v>
      </c>
      <c r="O260" s="88" t="n"/>
      <c r="P260" s="63" t="n"/>
      <c r="Q260" s="63" t="n"/>
      <c r="R260" s="63" t="n">
        <v>485172.67</v>
      </c>
      <c r="S260" s="63" t="n">
        <f aca="false" ca="false" dt2D="false" dtr="false" t="normal">N260-O260-Q260-R260-T260</f>
        <v>175262.76</v>
      </c>
      <c r="T260" s="63" t="n"/>
      <c r="U260" s="63" t="n">
        <f aca="false" ca="false" dt2D="false" dtr="false" t="normal">$N260/($K260+$L260)</f>
        <v>241.68756129693335</v>
      </c>
      <c r="V260" s="63" t="n">
        <f aca="false" ca="false" dt2D="false" dtr="false" t="normal">$N260/($K260+$L260)</f>
        <v>241.68756129693335</v>
      </c>
      <c r="W260" s="89" t="n">
        <v>2020</v>
      </c>
      <c r="X260" s="4" t="n">
        <f aca="false" ca="false" dt2D="false" dtr="false" t="normal">+N260-'Приложение №2'!F260</f>
        <v>0</v>
      </c>
      <c r="AA260" s="65" t="n">
        <f aca="false" ca="false" dt2D="false" dtr="false" t="normal">SUM(AB260:AP260)</f>
        <v>660435.43</v>
      </c>
      <c r="AB260" s="68" t="n"/>
      <c r="AC260" s="68" t="n"/>
      <c r="AD260" s="68" t="n">
        <v>660435.43</v>
      </c>
      <c r="AE260" s="68" t="n"/>
      <c r="AF260" s="68" t="n"/>
      <c r="AG260" s="68" t="n">
        <v>0</v>
      </c>
      <c r="AH260" s="68" t="n"/>
      <c r="AI260" s="68" t="n">
        <v>0</v>
      </c>
      <c r="AJ260" s="68" t="n">
        <v>0</v>
      </c>
      <c r="AK260" s="68" t="n">
        <v>0</v>
      </c>
      <c r="AL260" s="72" t="n">
        <v>0</v>
      </c>
      <c r="AM260" s="68" t="n">
        <v>0</v>
      </c>
      <c r="AN260" s="68" t="n"/>
      <c r="AO260" s="68" t="n"/>
      <c r="AP260" s="79" t="n"/>
      <c r="AQ260" s="55" t="n">
        <f aca="false" ca="false" dt2D="false" dtr="false" t="normal">+N260-'Приложение №2'!F260</f>
        <v>0</v>
      </c>
    </row>
    <row customHeight="true" ht="15" outlineLevel="0" r="261">
      <c r="A261" s="59" t="n">
        <f aca="false" ca="false" dt2D="false" dtr="false" t="normal">+A260+1</f>
        <v>242</v>
      </c>
      <c r="B261" s="60" t="n">
        <f aca="false" ca="false" dt2D="false" dtr="false" t="normal">+B260+1</f>
        <v>69</v>
      </c>
      <c r="C261" s="70" t="s">
        <v>227</v>
      </c>
      <c r="D261" s="70" t="s">
        <v>296</v>
      </c>
      <c r="E261" s="62" t="n">
        <v>1964</v>
      </c>
      <c r="F261" s="62" t="n">
        <v>1964</v>
      </c>
      <c r="G261" s="62" t="s">
        <v>70</v>
      </c>
      <c r="H261" s="62" t="n">
        <v>2</v>
      </c>
      <c r="I261" s="62" t="n">
        <v>2</v>
      </c>
      <c r="J261" s="68" t="n">
        <v>848.81</v>
      </c>
      <c r="K261" s="68" t="n">
        <v>359.96</v>
      </c>
      <c r="L261" s="68" t="n">
        <v>255.31</v>
      </c>
      <c r="M261" s="71" t="n">
        <v>26</v>
      </c>
      <c r="N261" s="65" t="n">
        <f aca="false" ca="false" dt2D="false" dtr="false" t="normal">AA261</f>
        <v>130385.17</v>
      </c>
      <c r="O261" s="88" t="n"/>
      <c r="P261" s="63" t="n"/>
      <c r="Q261" s="63" t="n"/>
      <c r="R261" s="63" t="n">
        <v>100860.31</v>
      </c>
      <c r="S261" s="63" t="n">
        <f aca="false" ca="false" dt2D="false" dtr="false" t="normal">N261-O261-Q261-R261-T261</f>
        <v>29524.86</v>
      </c>
      <c r="T261" s="63" t="n"/>
      <c r="U261" s="63" t="n">
        <f aca="false" ca="false" dt2D="false" dtr="false" t="normal">$N261/($K261+$L261)</f>
        <v>211.91537048775334</v>
      </c>
      <c r="V261" s="63" t="n">
        <f aca="false" ca="false" dt2D="false" dtr="false" t="normal">$N261/($K261+$L261)</f>
        <v>211.91537048775334</v>
      </c>
      <c r="W261" s="89" t="n">
        <v>2020</v>
      </c>
      <c r="X261" s="4" t="n">
        <f aca="false" ca="false" dt2D="false" dtr="false" t="normal">+N261-'Приложение №2'!F261</f>
        <v>0</v>
      </c>
      <c r="AA261" s="65" t="n">
        <f aca="false" ca="false" dt2D="false" dtr="false" t="normal">SUM(AB261:AP261)</f>
        <v>130385.17</v>
      </c>
      <c r="AB261" s="68" t="n">
        <v>0</v>
      </c>
      <c r="AC261" s="68" t="n">
        <v>0</v>
      </c>
      <c r="AD261" s="68" t="n"/>
      <c r="AE261" s="68" t="n">
        <v>0</v>
      </c>
      <c r="AF261" s="68" t="n">
        <v>0</v>
      </c>
      <c r="AG261" s="68" t="n">
        <v>0</v>
      </c>
      <c r="AH261" s="68" t="n"/>
      <c r="AI261" s="68" t="n">
        <v>0</v>
      </c>
      <c r="AJ261" s="68" t="n"/>
      <c r="AK261" s="68" t="n">
        <v>0</v>
      </c>
      <c r="AL261" s="72" t="n">
        <v>0</v>
      </c>
      <c r="AM261" s="68" t="n">
        <v>130385.17</v>
      </c>
      <c r="AN261" s="68" t="n"/>
      <c r="AO261" s="68" t="n"/>
      <c r="AP261" s="79" t="n"/>
      <c r="AQ261" s="55" t="n">
        <f aca="false" ca="false" dt2D="false" dtr="false" t="normal">+N261-'Приложение №2'!F261</f>
        <v>0</v>
      </c>
    </row>
    <row customHeight="true" ht="15" outlineLevel="0" r="262">
      <c r="A262" s="59" t="n">
        <f aca="false" ca="false" dt2D="false" dtr="false" t="normal">+A261+1</f>
        <v>243</v>
      </c>
      <c r="B262" s="60" t="n">
        <f aca="false" ca="false" dt2D="false" dtr="false" t="normal">+B261+1</f>
        <v>70</v>
      </c>
      <c r="C262" s="70" t="s">
        <v>227</v>
      </c>
      <c r="D262" s="70" t="s">
        <v>297</v>
      </c>
      <c r="E262" s="62" t="n">
        <v>1962</v>
      </c>
      <c r="F262" s="62" t="n">
        <v>2017</v>
      </c>
      <c r="G262" s="62" t="s">
        <v>70</v>
      </c>
      <c r="H262" s="62" t="n">
        <v>2</v>
      </c>
      <c r="I262" s="62" t="n">
        <v>2</v>
      </c>
      <c r="J262" s="68" t="n">
        <v>1087.26</v>
      </c>
      <c r="K262" s="68" t="n">
        <v>386</v>
      </c>
      <c r="L262" s="68" t="n">
        <v>254.58</v>
      </c>
      <c r="M262" s="71" t="n">
        <v>29</v>
      </c>
      <c r="N262" s="65" t="n">
        <f aca="false" ca="false" dt2D="false" dtr="false" t="normal">AA262</f>
        <v>163674.42</v>
      </c>
      <c r="O262" s="88" t="n"/>
      <c r="P262" s="63" t="n"/>
      <c r="Q262" s="63" t="n"/>
      <c r="R262" s="63" t="n">
        <v>132948.3</v>
      </c>
      <c r="S262" s="63" t="n">
        <f aca="false" ca="false" dt2D="false" dtr="false" t="normal">N262-O262-Q262-R262-T262</f>
        <v>30726.120000000024</v>
      </c>
      <c r="T262" s="63" t="n"/>
      <c r="U262" s="63" t="n">
        <f aca="false" ca="false" dt2D="false" dtr="false" t="normal">$N262/($K262+$L262)</f>
        <v>255.50972556121016</v>
      </c>
      <c r="V262" s="63" t="n">
        <f aca="false" ca="false" dt2D="false" dtr="false" t="normal">$N262/($K262+$L262)</f>
        <v>255.50972556121016</v>
      </c>
      <c r="W262" s="89" t="n">
        <v>2020</v>
      </c>
      <c r="X262" s="4" t="n">
        <f aca="false" ca="false" dt2D="false" dtr="false" t="normal">+N262-'Приложение №2'!F262</f>
        <v>0</v>
      </c>
      <c r="AA262" s="65" t="n">
        <f aca="false" ca="false" dt2D="false" dtr="false" t="normal">SUM(AB262:AP262)</f>
        <v>163674.42</v>
      </c>
      <c r="AB262" s="68" t="n">
        <v>0</v>
      </c>
      <c r="AC262" s="68" t="n">
        <v>0</v>
      </c>
      <c r="AD262" s="68" t="n"/>
      <c r="AE262" s="68" t="n">
        <v>0</v>
      </c>
      <c r="AF262" s="68" t="n">
        <v>0</v>
      </c>
      <c r="AG262" s="68" t="n">
        <v>0</v>
      </c>
      <c r="AH262" s="68" t="n"/>
      <c r="AI262" s="68" t="n">
        <v>0</v>
      </c>
      <c r="AJ262" s="68" t="n">
        <v>0</v>
      </c>
      <c r="AK262" s="68" t="n">
        <v>0</v>
      </c>
      <c r="AL262" s="72" t="n">
        <v>0</v>
      </c>
      <c r="AM262" s="68" t="n">
        <v>163674.42</v>
      </c>
      <c r="AN262" s="68" t="n"/>
      <c r="AO262" s="68" t="n"/>
      <c r="AP262" s="79" t="n"/>
      <c r="AQ262" s="55" t="n">
        <f aca="false" ca="false" dt2D="false" dtr="false" t="normal">+N262-'Приложение №2'!F262</f>
        <v>0</v>
      </c>
    </row>
    <row customHeight="true" ht="15" outlineLevel="0" r="263">
      <c r="A263" s="59" t="n">
        <f aca="false" ca="false" dt2D="false" dtr="false" t="normal">+A262+1</f>
        <v>244</v>
      </c>
      <c r="B263" s="60" t="n">
        <f aca="false" ca="false" dt2D="false" dtr="false" t="normal">+B262+1</f>
        <v>71</v>
      </c>
      <c r="C263" s="70" t="s">
        <v>227</v>
      </c>
      <c r="D263" s="70" t="s">
        <v>232</v>
      </c>
      <c r="E263" s="62" t="n">
        <v>1961</v>
      </c>
      <c r="F263" s="62" t="n">
        <v>2004</v>
      </c>
      <c r="G263" s="62" t="s">
        <v>70</v>
      </c>
      <c r="H263" s="62" t="n">
        <v>2</v>
      </c>
      <c r="I263" s="62" t="n">
        <v>2</v>
      </c>
      <c r="J263" s="68" t="n">
        <v>1023.9</v>
      </c>
      <c r="K263" s="68" t="n">
        <v>614.54</v>
      </c>
      <c r="L263" s="68" t="n">
        <v>0</v>
      </c>
      <c r="M263" s="71" t="n">
        <v>19</v>
      </c>
      <c r="N263" s="65" t="n">
        <f aca="false" ca="false" dt2D="false" dtr="false" t="normal">AA263</f>
        <v>361349.05</v>
      </c>
      <c r="O263" s="88" t="n"/>
      <c r="P263" s="63" t="n">
        <f aca="false" ca="false" dt2D="false" dtr="false" t="normal">N263-Q263-R263-S263-O263-T263</f>
        <v>252944.33</v>
      </c>
      <c r="Q263" s="63" t="n"/>
      <c r="R263" s="63" t="n">
        <v>108404.72</v>
      </c>
      <c r="S263" s="63" t="n"/>
      <c r="T263" s="63" t="n"/>
      <c r="U263" s="63" t="n">
        <f aca="false" ca="false" dt2D="false" dtr="false" t="normal">$N263/($K263+$L263)</f>
        <v>587.9992352003125</v>
      </c>
      <c r="V263" s="63" t="n">
        <f aca="false" ca="false" dt2D="false" dtr="false" t="normal">$N263/($K263+$L263)</f>
        <v>587.9992352003125</v>
      </c>
      <c r="W263" s="89" t="n">
        <v>2020</v>
      </c>
      <c r="X263" s="4" t="n">
        <f aca="false" ca="false" dt2D="false" dtr="false" t="normal">+N263-'Приложение №2'!F263</f>
        <v>0</v>
      </c>
      <c r="AA263" s="65" t="n">
        <f aca="false" ca="false" dt2D="false" dtr="false" t="normal">SUM(AB263:AP263)</f>
        <v>361349.05</v>
      </c>
      <c r="AB263" s="68" t="n">
        <v>0</v>
      </c>
      <c r="AC263" s="68" t="n">
        <v>0</v>
      </c>
      <c r="AD263" s="68" t="n"/>
      <c r="AE263" s="68" t="n">
        <v>0</v>
      </c>
      <c r="AF263" s="68" t="n">
        <v>0</v>
      </c>
      <c r="AG263" s="68" t="n">
        <v>0</v>
      </c>
      <c r="AH263" s="68" t="n"/>
      <c r="AI263" s="68" t="n">
        <v>0</v>
      </c>
      <c r="AJ263" s="68" t="n">
        <v>0</v>
      </c>
      <c r="AK263" s="68" t="n">
        <v>0</v>
      </c>
      <c r="AL263" s="72" t="n">
        <v>0</v>
      </c>
      <c r="AM263" s="68" t="n">
        <v>361349.05</v>
      </c>
      <c r="AN263" s="68" t="n"/>
      <c r="AO263" s="68" t="n"/>
      <c r="AP263" s="79" t="n"/>
      <c r="AQ263" s="55" t="n">
        <f aca="false" ca="false" dt2D="false" dtr="false" t="normal">+N263-'Приложение №2'!F263</f>
        <v>0</v>
      </c>
    </row>
    <row customHeight="true" ht="15" outlineLevel="0" r="264">
      <c r="A264" s="59" t="n">
        <f aca="false" ca="false" dt2D="false" dtr="false" t="normal">+A263+1</f>
        <v>245</v>
      </c>
      <c r="B264" s="60" t="n">
        <f aca="false" ca="false" dt2D="false" dtr="false" t="normal">+B263+1</f>
        <v>72</v>
      </c>
      <c r="C264" s="70" t="s">
        <v>99</v>
      </c>
      <c r="D264" s="70" t="s">
        <v>234</v>
      </c>
      <c r="E264" s="62" t="n">
        <v>1976</v>
      </c>
      <c r="F264" s="62" t="n">
        <v>1976</v>
      </c>
      <c r="G264" s="62" t="s">
        <v>70</v>
      </c>
      <c r="H264" s="62" t="n">
        <v>3</v>
      </c>
      <c r="I264" s="62" t="n">
        <v>4</v>
      </c>
      <c r="J264" s="68" t="n">
        <v>2192.3</v>
      </c>
      <c r="K264" s="68" t="n">
        <v>2028.5</v>
      </c>
      <c r="L264" s="68" t="n">
        <v>0</v>
      </c>
      <c r="M264" s="71" t="n">
        <v>85</v>
      </c>
      <c r="N264" s="65" t="n">
        <f aca="false" ca="false" dt2D="false" dtr="false" t="normal">AA264</f>
        <v>1484346.91</v>
      </c>
      <c r="O264" s="88" t="n"/>
      <c r="P264" s="63" t="n">
        <f aca="false" ca="false" dt2D="false" dtr="false" t="normal">N264-Q264-R264-S264-O264-T264</f>
        <v>1320683.47</v>
      </c>
      <c r="Q264" s="63" t="n"/>
      <c r="R264" s="63" t="n">
        <v>163663.44</v>
      </c>
      <c r="S264" s="63" t="n">
        <v>0</v>
      </c>
      <c r="T264" s="63" t="n"/>
      <c r="U264" s="63" t="n">
        <f aca="false" ca="false" dt2D="false" dtr="false" t="normal">$N264/($K264+$L264)</f>
        <v>731.7460734532906</v>
      </c>
      <c r="V264" s="63" t="n">
        <f aca="false" ca="false" dt2D="false" dtr="false" t="normal">$N264/($K264+$L264)</f>
        <v>731.7460734532906</v>
      </c>
      <c r="W264" s="89" t="n">
        <v>2020</v>
      </c>
      <c r="X264" s="4" t="n">
        <f aca="false" ca="false" dt2D="false" dtr="false" t="normal">+N264-'Приложение №2'!F264</f>
        <v>0</v>
      </c>
      <c r="AA264" s="65" t="n">
        <f aca="false" ca="false" dt2D="false" dtr="false" t="normal">SUM(AB264:AP264)</f>
        <v>1484346.91</v>
      </c>
      <c r="AB264" s="68" t="n">
        <v>0</v>
      </c>
      <c r="AC264" s="68" t="n">
        <v>0</v>
      </c>
      <c r="AD264" s="68" t="n">
        <v>0</v>
      </c>
      <c r="AE264" s="68" t="n">
        <v>1484346.91</v>
      </c>
      <c r="AF264" s="68" t="n">
        <v>0</v>
      </c>
      <c r="AG264" s="68" t="n">
        <v>0</v>
      </c>
      <c r="AH264" s="68" t="n"/>
      <c r="AI264" s="68" t="n">
        <v>0</v>
      </c>
      <c r="AJ264" s="68" t="n">
        <v>0</v>
      </c>
      <c r="AK264" s="68" t="n">
        <v>0</v>
      </c>
      <c r="AL264" s="72" t="n">
        <v>0</v>
      </c>
      <c r="AM264" s="68" t="n">
        <v>0</v>
      </c>
      <c r="AN264" s="68" t="n"/>
      <c r="AO264" s="68" t="n"/>
      <c r="AP264" s="79" t="n"/>
      <c r="AQ264" s="55" t="n">
        <f aca="false" ca="false" dt2D="false" dtr="false" t="normal">+N264-'Приложение №2'!F264</f>
        <v>0</v>
      </c>
    </row>
    <row customHeight="true" ht="15" outlineLevel="0" r="265">
      <c r="A265" s="59" t="n">
        <f aca="false" ca="false" dt2D="false" dtr="false" t="normal">+A264+1</f>
        <v>246</v>
      </c>
      <c r="B265" s="60" t="n">
        <f aca="false" ca="false" dt2D="false" dtr="false" t="normal">+B264+1</f>
        <v>73</v>
      </c>
      <c r="C265" s="70" t="s">
        <v>298</v>
      </c>
      <c r="D265" s="70" t="s">
        <v>299</v>
      </c>
      <c r="E265" s="62" t="n">
        <v>1980</v>
      </c>
      <c r="F265" s="62" t="n">
        <v>2013</v>
      </c>
      <c r="G265" s="62" t="s">
        <v>70</v>
      </c>
      <c r="H265" s="62" t="n">
        <v>5</v>
      </c>
      <c r="I265" s="62" t="n">
        <v>4</v>
      </c>
      <c r="J265" s="68" t="n">
        <v>3517.3</v>
      </c>
      <c r="K265" s="68" t="n">
        <v>2476.6</v>
      </c>
      <c r="L265" s="68" t="n">
        <v>670.3</v>
      </c>
      <c r="M265" s="71" t="n">
        <v>55</v>
      </c>
      <c r="N265" s="65" t="n">
        <f aca="false" ca="false" dt2D="false" dtr="false" t="normal">AA265</f>
        <v>6562020.14</v>
      </c>
      <c r="O265" s="88" t="n"/>
      <c r="P265" s="63" t="n">
        <f aca="false" ca="false" dt2D="false" dtr="false" t="normal">N265-Q265-R265-S265-O265-T265</f>
        <v>4403881.029999999</v>
      </c>
      <c r="Q265" s="63" t="n"/>
      <c r="R265" s="63" t="n"/>
      <c r="S265" s="63" t="n">
        <v>2158139.11</v>
      </c>
      <c r="T265" s="63" t="n"/>
      <c r="U265" s="63" t="n">
        <f aca="false" ca="false" dt2D="false" dtr="false" t="normal">$N265/($K265+$L265)</f>
        <v>2085.2331310178274</v>
      </c>
      <c r="V265" s="63" t="n">
        <f aca="false" ca="false" dt2D="false" dtr="false" t="normal">$N265/($K265+$L265)</f>
        <v>2085.2331310178274</v>
      </c>
      <c r="W265" s="89" t="n">
        <v>2020</v>
      </c>
      <c r="X265" s="4" t="n">
        <f aca="false" ca="false" dt2D="false" dtr="false" t="normal">+N265-'Приложение №2'!F265</f>
        <v>0</v>
      </c>
      <c r="AA265" s="65" t="n">
        <f aca="false" ca="false" dt2D="false" dtr="false" t="normal">SUM(AB265:AP265)</f>
        <v>6562020.14</v>
      </c>
      <c r="AB265" s="68" t="n">
        <v>0</v>
      </c>
      <c r="AC265" s="68" t="n">
        <v>0</v>
      </c>
      <c r="AD265" s="68" t="n"/>
      <c r="AE265" s="68" t="n">
        <v>208251.42</v>
      </c>
      <c r="AF265" s="68" t="n">
        <v>0</v>
      </c>
      <c r="AG265" s="68" t="n">
        <v>0</v>
      </c>
      <c r="AH265" s="68" t="n"/>
      <c r="AI265" s="68" t="n">
        <v>0</v>
      </c>
      <c r="AJ265" s="68" t="n">
        <v>5362075.47</v>
      </c>
      <c r="AK265" s="68" t="n">
        <v>0</v>
      </c>
      <c r="AL265" s="68" t="n"/>
      <c r="AM265" s="68" t="n">
        <v>991693.25</v>
      </c>
      <c r="AN265" s="68" t="n"/>
      <c r="AO265" s="68" t="n"/>
      <c r="AP265" s="79" t="n"/>
      <c r="AQ265" s="55" t="n">
        <f aca="false" ca="false" dt2D="false" dtr="false" t="normal">+N265-'Приложение №2'!F265</f>
        <v>0</v>
      </c>
    </row>
    <row customHeight="true" ht="15" outlineLevel="0" r="266">
      <c r="A266" s="59" t="n">
        <f aca="false" ca="false" dt2D="false" dtr="false" t="normal">+A265+1</f>
        <v>247</v>
      </c>
      <c r="B266" s="60" t="n">
        <f aca="false" ca="false" dt2D="false" dtr="false" t="normal">+B265+1</f>
        <v>74</v>
      </c>
      <c r="C266" s="70" t="s">
        <v>236</v>
      </c>
      <c r="D266" s="70" t="s">
        <v>300</v>
      </c>
      <c r="E266" s="62" t="n">
        <v>1973</v>
      </c>
      <c r="F266" s="62" t="n">
        <v>1973</v>
      </c>
      <c r="G266" s="62" t="s">
        <v>92</v>
      </c>
      <c r="H266" s="62" t="n">
        <v>2</v>
      </c>
      <c r="I266" s="62" t="n">
        <v>1</v>
      </c>
      <c r="J266" s="68" t="n">
        <v>398</v>
      </c>
      <c r="K266" s="68" t="n">
        <v>363.9</v>
      </c>
      <c r="L266" s="68" t="n">
        <v>0</v>
      </c>
      <c r="M266" s="71" t="n">
        <v>14</v>
      </c>
      <c r="N266" s="65" t="n">
        <f aca="false" ca="false" dt2D="false" dtr="false" t="normal">AA266</f>
        <v>5510588.079999999</v>
      </c>
      <c r="O266" s="88" t="n"/>
      <c r="P266" s="63" t="n">
        <f aca="false" ca="false" dt2D="false" dtr="false" t="normal">N266-Q266-R266-S266-O266-T266</f>
        <v>5200287.079999999</v>
      </c>
      <c r="Q266" s="63" t="n"/>
      <c r="R266" s="63" t="n">
        <v>66205.58</v>
      </c>
      <c r="S266" s="63" t="n">
        <v>244095.42</v>
      </c>
      <c r="T266" s="68" t="n"/>
      <c r="U266" s="63" t="n">
        <f aca="false" ca="false" dt2D="false" dtr="false" t="normal">$N266/($K266+$L266)</f>
        <v>15143.138444627644</v>
      </c>
      <c r="V266" s="63" t="n">
        <f aca="false" ca="false" dt2D="false" dtr="false" t="normal">$N266/($K266+$L266)</f>
        <v>15143.138444627644</v>
      </c>
      <c r="W266" s="89" t="n">
        <v>2020</v>
      </c>
      <c r="X266" s="4" t="n">
        <f aca="false" ca="false" dt2D="false" dtr="false" t="normal">+N266-'Приложение №2'!F266</f>
        <v>0</v>
      </c>
      <c r="AA266" s="65" t="n">
        <f aca="false" ca="false" dt2D="false" dtr="false" t="normal">SUM(AB266:AP266)</f>
        <v>5510588.079999999</v>
      </c>
      <c r="AB266" s="68" t="n">
        <v>273914.22</v>
      </c>
      <c r="AC266" s="68" t="n"/>
      <c r="AD266" s="68" t="n">
        <v>119701.82</v>
      </c>
      <c r="AE266" s="68" t="n">
        <v>203359.18</v>
      </c>
      <c r="AF266" s="68" t="n">
        <v>0</v>
      </c>
      <c r="AG266" s="68" t="n">
        <v>0</v>
      </c>
      <c r="AH266" s="68" t="n"/>
      <c r="AI266" s="68" t="n">
        <v>0</v>
      </c>
      <c r="AJ266" s="68" t="n">
        <v>728343.66</v>
      </c>
      <c r="AK266" s="68" t="n">
        <v>0</v>
      </c>
      <c r="AL266" s="68" t="n">
        <v>2054920.34</v>
      </c>
      <c r="AM266" s="68" t="n">
        <v>2072715.8</v>
      </c>
      <c r="AN266" s="68" t="n"/>
      <c r="AO266" s="68" t="n"/>
      <c r="AP266" s="79" t="n">
        <v>57633.06</v>
      </c>
      <c r="AQ266" s="55" t="n">
        <f aca="false" ca="false" dt2D="false" dtr="false" t="normal">+N266-'Приложение №2'!F266</f>
        <v>0</v>
      </c>
    </row>
    <row customHeight="true" ht="15" outlineLevel="0" r="267">
      <c r="A267" s="59" t="n">
        <f aca="false" ca="false" dt2D="false" dtr="false" t="normal">+A266+1</f>
        <v>248</v>
      </c>
      <c r="B267" s="60" t="n">
        <f aca="false" ca="false" dt2D="false" dtr="false" t="normal">+B266+1</f>
        <v>75</v>
      </c>
      <c r="C267" s="70" t="s">
        <v>236</v>
      </c>
      <c r="D267" s="70" t="s">
        <v>301</v>
      </c>
      <c r="E267" s="62" t="n">
        <v>1973</v>
      </c>
      <c r="F267" s="62" t="n">
        <v>1973</v>
      </c>
      <c r="G267" s="62" t="s">
        <v>92</v>
      </c>
      <c r="H267" s="62" t="n">
        <v>2</v>
      </c>
      <c r="I267" s="62" t="n">
        <v>1</v>
      </c>
      <c r="J267" s="68" t="n">
        <v>827.6</v>
      </c>
      <c r="K267" s="68" t="n">
        <v>730.8</v>
      </c>
      <c r="L267" s="68" t="n">
        <v>0</v>
      </c>
      <c r="M267" s="71" t="n">
        <v>29</v>
      </c>
      <c r="N267" s="65" t="n">
        <f aca="false" ca="false" dt2D="false" dtr="false" t="normal">AA267</f>
        <v>8305094.91</v>
      </c>
      <c r="O267" s="88" t="n"/>
      <c r="P267" s="63" t="n">
        <f aca="false" ca="false" dt2D="false" dtr="false" t="normal">N267-Q267-R267-S267-O267-T267</f>
        <v>7714105.23</v>
      </c>
      <c r="Q267" s="63" t="n"/>
      <c r="R267" s="63" t="n">
        <v>108928.96</v>
      </c>
      <c r="S267" s="63" t="n">
        <v>482060.72</v>
      </c>
      <c r="T267" s="68" t="n"/>
      <c r="U267" s="63" t="n">
        <f aca="false" ca="false" dt2D="false" dtr="false" t="normal">$N267/($K267+$L267)</f>
        <v>11364.388218390806</v>
      </c>
      <c r="V267" s="63" t="n">
        <f aca="false" ca="false" dt2D="false" dtr="false" t="normal">$N267/($K267+$L267)</f>
        <v>11364.388218390806</v>
      </c>
      <c r="W267" s="89" t="n">
        <v>2020</v>
      </c>
      <c r="X267" s="4" t="n">
        <f aca="false" ca="false" dt2D="false" dtr="false" t="normal">+N267-'Приложение №2'!F267</f>
        <v>0</v>
      </c>
      <c r="AA267" s="65" t="n">
        <f aca="false" ca="false" dt2D="false" dtr="false" t="normal">SUM(AB267:AP267)</f>
        <v>8305094.91</v>
      </c>
      <c r="AB267" s="68" t="n">
        <v>343946.47</v>
      </c>
      <c r="AC267" s="68" t="n"/>
      <c r="AD267" s="68" t="n">
        <v>321401.57</v>
      </c>
      <c r="AE267" s="68" t="n">
        <v>148754.87</v>
      </c>
      <c r="AF267" s="68" t="n">
        <v>0</v>
      </c>
      <c r="AG267" s="68" t="n">
        <v>0</v>
      </c>
      <c r="AH267" s="68" t="n"/>
      <c r="AI267" s="68" t="n">
        <v>0</v>
      </c>
      <c r="AJ267" s="68" t="n">
        <v>1473997.4</v>
      </c>
      <c r="AK267" s="68" t="n">
        <v>0</v>
      </c>
      <c r="AL267" s="68" t="n">
        <v>2694162.34</v>
      </c>
      <c r="AM267" s="68" t="n">
        <v>3234922.54</v>
      </c>
      <c r="AN267" s="68" t="n"/>
      <c r="AO267" s="68" t="n"/>
      <c r="AP267" s="79" t="n">
        <v>87909.72</v>
      </c>
      <c r="AQ267" s="55" t="n">
        <f aca="false" ca="false" dt2D="false" dtr="false" t="normal">+N267-'Приложение №2'!F267</f>
        <v>0</v>
      </c>
    </row>
    <row customHeight="true" ht="15" outlineLevel="0" r="268">
      <c r="A268" s="59" t="n">
        <f aca="false" ca="false" dt2D="false" dtr="false" t="normal">+A267+1</f>
        <v>249</v>
      </c>
      <c r="B268" s="60" t="n">
        <f aca="false" ca="false" dt2D="false" dtr="false" t="normal">+B267+1</f>
        <v>76</v>
      </c>
      <c r="C268" s="70" t="s">
        <v>106</v>
      </c>
      <c r="D268" s="70" t="s">
        <v>184</v>
      </c>
      <c r="E268" s="62" t="n">
        <v>1967</v>
      </c>
      <c r="F268" s="62" t="n">
        <v>1967</v>
      </c>
      <c r="G268" s="62" t="s">
        <v>70</v>
      </c>
      <c r="H268" s="62" t="n">
        <v>3</v>
      </c>
      <c r="I268" s="62" t="n">
        <v>3</v>
      </c>
      <c r="J268" s="68" t="n">
        <v>996.5</v>
      </c>
      <c r="K268" s="68" t="n">
        <v>839.9</v>
      </c>
      <c r="L268" s="68" t="n">
        <v>156.6</v>
      </c>
      <c r="M268" s="71" t="n">
        <v>34</v>
      </c>
      <c r="N268" s="65" t="n">
        <f aca="false" ca="false" dt2D="false" dtr="false" t="normal">AA268</f>
        <v>326562.28</v>
      </c>
      <c r="O268" s="88" t="n"/>
      <c r="P268" s="63" t="n">
        <f aca="false" ca="false" dt2D="false" dtr="false" t="normal">N268-Q268-R268-S268-O268-T268</f>
        <v>171769.42000000004</v>
      </c>
      <c r="Q268" s="63" t="n"/>
      <c r="R268" s="63" t="n">
        <v>27277.1</v>
      </c>
      <c r="S268" s="63" t="n">
        <v>127515.76</v>
      </c>
      <c r="T268" s="63" t="n"/>
      <c r="U268" s="63" t="n">
        <f aca="false" ca="false" dt2D="false" dtr="false" t="normal">$N268/($K268+$L268)</f>
        <v>327.7092624184647</v>
      </c>
      <c r="V268" s="63" t="n">
        <f aca="false" ca="false" dt2D="false" dtr="false" t="normal">$N268/($K268+$L268)</f>
        <v>327.7092624184647</v>
      </c>
      <c r="W268" s="89" t="n">
        <v>2020</v>
      </c>
      <c r="X268" s="4" t="n">
        <f aca="false" ca="false" dt2D="false" dtr="false" t="normal">+N268-'Приложение №2'!F268</f>
        <v>0</v>
      </c>
      <c r="Y268" s="82" t="n"/>
      <c r="Z268" s="82" t="n"/>
      <c r="AA268" s="65" t="n">
        <f aca="false" ca="false" dt2D="false" dtr="false" t="normal">SUM(AB268:AP268)</f>
        <v>326562.28</v>
      </c>
      <c r="AB268" s="68" t="n"/>
      <c r="AC268" s="68" t="n"/>
      <c r="AD268" s="68" t="n"/>
      <c r="AE268" s="68" t="n">
        <v>326562.28</v>
      </c>
      <c r="AF268" s="68" t="n">
        <v>0</v>
      </c>
      <c r="AG268" s="68" t="n">
        <v>0</v>
      </c>
      <c r="AH268" s="68" t="n"/>
      <c r="AI268" s="68" t="n">
        <v>0</v>
      </c>
      <c r="AJ268" s="68" t="n">
        <v>0</v>
      </c>
      <c r="AK268" s="68" t="n">
        <v>0</v>
      </c>
      <c r="AL268" s="72" t="n">
        <v>0</v>
      </c>
      <c r="AM268" s="68" t="n">
        <v>0</v>
      </c>
      <c r="AN268" s="68" t="n"/>
      <c r="AO268" s="68" t="n"/>
      <c r="AP268" s="79" t="n"/>
      <c r="AQ268" s="55" t="n">
        <f aca="false" ca="false" dt2D="false" dtr="false" t="normal">+N268-'Приложение №2'!F268</f>
        <v>0</v>
      </c>
    </row>
    <row customHeight="true" ht="15" outlineLevel="0" r="269">
      <c r="A269" s="59" t="n">
        <f aca="false" ca="false" dt2D="false" dtr="false" t="normal">+A268+1</f>
        <v>250</v>
      </c>
      <c r="B269" s="60" t="n">
        <f aca="false" ca="false" dt2D="false" dtr="false" t="normal">+B268+1</f>
        <v>77</v>
      </c>
      <c r="C269" s="70" t="s">
        <v>106</v>
      </c>
      <c r="D269" s="70" t="s">
        <v>186</v>
      </c>
      <c r="E269" s="62" t="n">
        <v>1967</v>
      </c>
      <c r="F269" s="62" t="n">
        <v>1967</v>
      </c>
      <c r="G269" s="62" t="s">
        <v>70</v>
      </c>
      <c r="H269" s="62" t="n">
        <v>3</v>
      </c>
      <c r="I269" s="62" t="n">
        <v>2</v>
      </c>
      <c r="J269" s="68" t="n">
        <v>1028</v>
      </c>
      <c r="K269" s="68" t="n">
        <v>716.2</v>
      </c>
      <c r="L269" s="68" t="n">
        <v>311.8</v>
      </c>
      <c r="M269" s="71" t="n">
        <v>24</v>
      </c>
      <c r="N269" s="65" t="n">
        <f aca="false" ca="false" dt2D="false" dtr="false" t="normal">AA269</f>
        <v>268281.18</v>
      </c>
      <c r="O269" s="88" t="n"/>
      <c r="P269" s="63" t="n">
        <v>0</v>
      </c>
      <c r="Q269" s="63" t="n"/>
      <c r="R269" s="63" t="n">
        <v>58868.95</v>
      </c>
      <c r="S269" s="63" t="n">
        <f aca="false" ca="false" dt2D="false" dtr="false" t="normal">N269-O269-Q269-R269-T269</f>
        <v>209412.22999999998</v>
      </c>
      <c r="T269" s="63" t="n"/>
      <c r="U269" s="63" t="n">
        <f aca="false" ca="false" dt2D="false" dtr="false" t="normal">$N269/($K269+$L269)</f>
        <v>260.97391050583656</v>
      </c>
      <c r="V269" s="63" t="n">
        <f aca="false" ca="false" dt2D="false" dtr="false" t="normal">$N269/($K269+$L269)</f>
        <v>260.97391050583656</v>
      </c>
      <c r="W269" s="89" t="n">
        <v>2020</v>
      </c>
      <c r="X269" s="4" t="n">
        <f aca="false" ca="false" dt2D="false" dtr="false" t="normal">+N269-'Приложение №2'!F269</f>
        <v>0</v>
      </c>
      <c r="AA269" s="65" t="n">
        <f aca="false" ca="false" dt2D="false" dtr="false" t="normal">SUM(AB269:AP269)</f>
        <v>268281.18</v>
      </c>
      <c r="AB269" s="68" t="n"/>
      <c r="AC269" s="68" t="n"/>
      <c r="AD269" s="68" t="n">
        <v>268281.18</v>
      </c>
      <c r="AE269" s="68" t="n">
        <v>0</v>
      </c>
      <c r="AF269" s="68" t="n">
        <v>0</v>
      </c>
      <c r="AG269" s="68" t="n">
        <v>0</v>
      </c>
      <c r="AH269" s="68" t="n"/>
      <c r="AI269" s="68" t="n">
        <v>0</v>
      </c>
      <c r="AJ269" s="68" t="n">
        <v>0</v>
      </c>
      <c r="AK269" s="68" t="n">
        <v>0</v>
      </c>
      <c r="AL269" s="72" t="n">
        <v>0</v>
      </c>
      <c r="AM269" s="68" t="n">
        <v>0</v>
      </c>
      <c r="AN269" s="68" t="n"/>
      <c r="AO269" s="68" t="n"/>
      <c r="AP269" s="79" t="n"/>
      <c r="AQ269" s="55" t="n">
        <f aca="false" ca="false" dt2D="false" dtr="false" t="normal">+N269-'Приложение №2'!F269</f>
        <v>0</v>
      </c>
    </row>
    <row customHeight="true" ht="15" outlineLevel="0" r="270">
      <c r="A270" s="59" t="n">
        <f aca="false" ca="false" dt2D="false" dtr="false" t="normal">+A269+1</f>
        <v>251</v>
      </c>
      <c r="B270" s="60" t="n">
        <f aca="false" ca="false" dt2D="false" dtr="false" t="normal">+B269+1</f>
        <v>78</v>
      </c>
      <c r="C270" s="70" t="s">
        <v>106</v>
      </c>
      <c r="D270" s="70" t="s">
        <v>187</v>
      </c>
      <c r="E270" s="62" t="n">
        <v>1965</v>
      </c>
      <c r="F270" s="62" t="n">
        <v>1965</v>
      </c>
      <c r="G270" s="62" t="s">
        <v>70</v>
      </c>
      <c r="H270" s="62" t="n">
        <v>3</v>
      </c>
      <c r="I270" s="62" t="n">
        <v>2</v>
      </c>
      <c r="J270" s="68" t="n">
        <v>996.3</v>
      </c>
      <c r="K270" s="68" t="n">
        <v>727.3</v>
      </c>
      <c r="L270" s="68" t="n">
        <v>269</v>
      </c>
      <c r="M270" s="71" t="n">
        <v>30</v>
      </c>
      <c r="N270" s="65" t="n">
        <f aca="false" ca="false" dt2D="false" dtr="false" t="normal">AA270</f>
        <v>260591.49</v>
      </c>
      <c r="O270" s="88" t="n"/>
      <c r="P270" s="63" t="n">
        <v>0</v>
      </c>
      <c r="Q270" s="63" t="n"/>
      <c r="R270" s="63" t="n">
        <v>114378.7</v>
      </c>
      <c r="S270" s="63" t="n">
        <f aca="false" ca="false" dt2D="false" dtr="false" t="normal">N270-O270-Q270-R270-T270</f>
        <v>146212.78999999998</v>
      </c>
      <c r="T270" s="63" t="n"/>
      <c r="U270" s="63" t="n">
        <f aca="false" ca="false" dt2D="false" dtr="false" t="normal">$N270/($K270+$L270)</f>
        <v>261.55925925925925</v>
      </c>
      <c r="V270" s="63" t="n">
        <f aca="false" ca="false" dt2D="false" dtr="false" t="normal">$N270/($K270+$L270)</f>
        <v>261.55925925925925</v>
      </c>
      <c r="W270" s="89" t="n">
        <v>2020</v>
      </c>
      <c r="X270" s="4" t="n">
        <f aca="false" ca="false" dt2D="false" dtr="false" t="normal">+N270-'Приложение №2'!F270</f>
        <v>0</v>
      </c>
      <c r="AA270" s="65" t="n">
        <f aca="false" ca="false" dt2D="false" dtr="false" t="normal">SUM(AB270:AP270)</f>
        <v>260591.49</v>
      </c>
      <c r="AB270" s="68" t="n">
        <v>0</v>
      </c>
      <c r="AC270" s="68" t="n"/>
      <c r="AD270" s="68" t="n">
        <v>260591.49</v>
      </c>
      <c r="AE270" s="68" t="n">
        <v>0</v>
      </c>
      <c r="AF270" s="68" t="n">
        <v>0</v>
      </c>
      <c r="AG270" s="68" t="n">
        <v>0</v>
      </c>
      <c r="AH270" s="68" t="n"/>
      <c r="AI270" s="68" t="n">
        <v>0</v>
      </c>
      <c r="AJ270" s="68" t="n">
        <v>0</v>
      </c>
      <c r="AK270" s="68" t="n">
        <v>0</v>
      </c>
      <c r="AL270" s="72" t="n">
        <v>0</v>
      </c>
      <c r="AM270" s="68" t="n">
        <v>0</v>
      </c>
      <c r="AN270" s="68" t="n"/>
      <c r="AO270" s="68" t="n"/>
      <c r="AP270" s="79" t="n"/>
      <c r="AQ270" s="55" t="n">
        <f aca="false" ca="false" dt2D="false" dtr="false" t="normal">+N270-'Приложение №2'!F270</f>
        <v>0</v>
      </c>
    </row>
    <row customHeight="true" ht="15" outlineLevel="0" r="271">
      <c r="A271" s="59" t="n">
        <f aca="false" ca="false" dt2D="false" dtr="false" t="normal">+A270+1</f>
        <v>252</v>
      </c>
      <c r="B271" s="60" t="n">
        <f aca="false" ca="false" dt2D="false" dtr="false" t="normal">+B270+1</f>
        <v>79</v>
      </c>
      <c r="C271" s="70" t="s">
        <v>106</v>
      </c>
      <c r="D271" s="70" t="s">
        <v>188</v>
      </c>
      <c r="E271" s="62" t="n">
        <v>1964</v>
      </c>
      <c r="F271" s="62" t="n">
        <v>1964</v>
      </c>
      <c r="G271" s="62" t="s">
        <v>70</v>
      </c>
      <c r="H271" s="62" t="n">
        <v>3</v>
      </c>
      <c r="I271" s="62" t="n">
        <v>2</v>
      </c>
      <c r="J271" s="68" t="n">
        <v>990.6</v>
      </c>
      <c r="K271" s="68" t="n">
        <v>841.5</v>
      </c>
      <c r="L271" s="68" t="n">
        <v>149.1</v>
      </c>
      <c r="M271" s="71" t="n">
        <v>42</v>
      </c>
      <c r="N271" s="65" t="n">
        <f aca="false" ca="false" dt2D="false" dtr="false" t="normal">AA271</f>
        <v>259531.62</v>
      </c>
      <c r="O271" s="88" t="n"/>
      <c r="P271" s="63" t="n">
        <v>0</v>
      </c>
      <c r="Q271" s="63" t="n"/>
      <c r="R271" s="63" t="n">
        <v>113359.85</v>
      </c>
      <c r="S271" s="63" t="n">
        <f aca="false" ca="false" dt2D="false" dtr="false" t="normal">N271-O271-Q271-R271-T271</f>
        <v>146171.77</v>
      </c>
      <c r="T271" s="63" t="n"/>
      <c r="U271" s="63" t="n">
        <f aca="false" ca="false" dt2D="false" dtr="false" t="normal">$N271/($K271+$L271)</f>
        <v>261.99436705027256</v>
      </c>
      <c r="V271" s="63" t="n">
        <f aca="false" ca="false" dt2D="false" dtr="false" t="normal">$N271/($K271+$L271)</f>
        <v>261.99436705027256</v>
      </c>
      <c r="W271" s="89" t="n">
        <v>2020</v>
      </c>
      <c r="X271" s="4" t="n">
        <f aca="false" ca="false" dt2D="false" dtr="false" t="normal">+N271-'Приложение №2'!F271</f>
        <v>0</v>
      </c>
      <c r="AA271" s="65" t="n">
        <f aca="false" ca="false" dt2D="false" dtr="false" t="normal">SUM(AB271:AP271)</f>
        <v>259531.62</v>
      </c>
      <c r="AB271" s="68" t="n">
        <v>0</v>
      </c>
      <c r="AC271" s="68" t="n"/>
      <c r="AD271" s="68" t="n">
        <v>259531.62</v>
      </c>
      <c r="AE271" s="68" t="n">
        <v>0</v>
      </c>
      <c r="AF271" s="68" t="n">
        <v>0</v>
      </c>
      <c r="AG271" s="68" t="n">
        <v>0</v>
      </c>
      <c r="AH271" s="68" t="n"/>
      <c r="AI271" s="68" t="n">
        <v>0</v>
      </c>
      <c r="AJ271" s="68" t="n">
        <v>0</v>
      </c>
      <c r="AK271" s="68" t="n">
        <v>0</v>
      </c>
      <c r="AL271" s="72" t="n">
        <v>0</v>
      </c>
      <c r="AM271" s="68" t="n">
        <v>0</v>
      </c>
      <c r="AN271" s="68" t="n"/>
      <c r="AO271" s="68" t="n"/>
      <c r="AP271" s="79" t="n"/>
      <c r="AQ271" s="55" t="n">
        <f aca="false" ca="false" dt2D="false" dtr="false" t="normal">+N271-'Приложение №2'!F271</f>
        <v>0</v>
      </c>
    </row>
    <row customHeight="true" ht="15" outlineLevel="0" r="272">
      <c r="A272" s="59" t="n">
        <f aca="false" ca="false" dt2D="false" dtr="false" t="normal">+A271+1</f>
        <v>253</v>
      </c>
      <c r="B272" s="60" t="n">
        <f aca="false" ca="false" dt2D="false" dtr="false" t="normal">+B271+1</f>
        <v>80</v>
      </c>
      <c r="C272" s="70" t="s">
        <v>302</v>
      </c>
      <c r="D272" s="70" t="s">
        <v>303</v>
      </c>
      <c r="E272" s="62" t="n">
        <v>1971</v>
      </c>
      <c r="F272" s="62" t="n">
        <v>2011</v>
      </c>
      <c r="G272" s="62" t="s">
        <v>70</v>
      </c>
      <c r="H272" s="62" t="n">
        <v>4</v>
      </c>
      <c r="I272" s="62" t="n">
        <v>2</v>
      </c>
      <c r="J272" s="68" t="n">
        <v>1556.4</v>
      </c>
      <c r="K272" s="68" t="n">
        <v>1417.3</v>
      </c>
      <c r="L272" s="68" t="n">
        <v>0</v>
      </c>
      <c r="M272" s="71" t="n">
        <v>70</v>
      </c>
      <c r="N272" s="65" t="n">
        <f aca="false" ca="false" dt2D="false" dtr="false" t="normal">AA272</f>
        <v>930558.03</v>
      </c>
      <c r="O272" s="88" t="n"/>
      <c r="P272" s="63" t="n">
        <f aca="false" ca="false" dt2D="false" dtr="false" t="normal">N272-Q272-R272-S272-O272-T272</f>
        <v>481280.05000000005</v>
      </c>
      <c r="Q272" s="63" t="n"/>
      <c r="R272" s="63" t="n">
        <v>58082.58</v>
      </c>
      <c r="S272" s="63" t="n">
        <v>391195.4</v>
      </c>
      <c r="T272" s="63" t="n"/>
      <c r="U272" s="63" t="n">
        <f aca="false" ca="false" dt2D="false" dtr="false" t="normal">$N272/($K272+$L272)</f>
        <v>656.5709659211177</v>
      </c>
      <c r="V272" s="63" t="n">
        <f aca="false" ca="false" dt2D="false" dtr="false" t="normal">$N272/($K272+$L272)</f>
        <v>656.5709659211177</v>
      </c>
      <c r="W272" s="89" t="n">
        <v>2020</v>
      </c>
      <c r="X272" s="4" t="n">
        <f aca="false" ca="false" dt2D="false" dtr="false" t="normal">+N272-'Приложение №2'!F272</f>
        <v>0</v>
      </c>
      <c r="AA272" s="65" t="n">
        <f aca="false" ca="false" dt2D="false" dtr="false" t="normal">SUM(AB272:AP272)</f>
        <v>930558.03</v>
      </c>
      <c r="AB272" s="68" t="n"/>
      <c r="AC272" s="68" t="n"/>
      <c r="AD272" s="68" t="n"/>
      <c r="AE272" s="68" t="n">
        <v>0</v>
      </c>
      <c r="AF272" s="68" t="n">
        <v>0</v>
      </c>
      <c r="AG272" s="68" t="n">
        <v>0</v>
      </c>
      <c r="AH272" s="68" t="n"/>
      <c r="AI272" s="68" t="n">
        <v>0</v>
      </c>
      <c r="AJ272" s="68" t="n"/>
      <c r="AK272" s="68" t="n">
        <v>0</v>
      </c>
      <c r="AL272" s="68" t="n"/>
      <c r="AM272" s="68" t="n">
        <v>930558.03</v>
      </c>
      <c r="AN272" s="68" t="n"/>
      <c r="AO272" s="68" t="n"/>
      <c r="AP272" s="79" t="n"/>
      <c r="AQ272" s="55" t="n">
        <f aca="false" ca="false" dt2D="false" dtr="false" t="normal">+N272-'Приложение №2'!F272</f>
        <v>0</v>
      </c>
    </row>
    <row customHeight="true" ht="15" outlineLevel="0" r="273">
      <c r="A273" s="59" t="n">
        <f aca="false" ca="false" dt2D="false" dtr="false" t="normal">+A272+1</f>
        <v>254</v>
      </c>
      <c r="B273" s="60" t="n">
        <f aca="false" ca="false" dt2D="false" dtr="false" t="normal">+B272+1</f>
        <v>81</v>
      </c>
      <c r="C273" s="70" t="s">
        <v>58</v>
      </c>
      <c r="D273" s="70" t="s">
        <v>304</v>
      </c>
      <c r="E273" s="62" t="n">
        <v>1993</v>
      </c>
      <c r="F273" s="62" t="n">
        <v>2015</v>
      </c>
      <c r="G273" s="62" t="s">
        <v>70</v>
      </c>
      <c r="H273" s="62" t="n">
        <v>4</v>
      </c>
      <c r="I273" s="62" t="n">
        <v>2</v>
      </c>
      <c r="J273" s="68" t="n">
        <v>2573</v>
      </c>
      <c r="K273" s="68" t="n">
        <v>1774.7</v>
      </c>
      <c r="L273" s="68" t="n">
        <v>584.1</v>
      </c>
      <c r="M273" s="71" t="n">
        <v>79</v>
      </c>
      <c r="N273" s="65" t="n">
        <f aca="false" ca="false" dt2D="false" dtr="false" t="normal">AA273</f>
        <v>8211817.7700000005</v>
      </c>
      <c r="O273" s="88" t="n"/>
      <c r="P273" s="63" t="n">
        <f aca="false" ca="false" dt2D="false" dtr="false" t="normal">N273-Q273-R273-S273-O273-T273</f>
        <v>2610977.6500000004</v>
      </c>
      <c r="Q273" s="63" t="n"/>
      <c r="R273" s="63" t="n">
        <v>657725.71</v>
      </c>
      <c r="S273" s="63" t="n">
        <v>4943114.41</v>
      </c>
      <c r="T273" s="63" t="n"/>
      <c r="U273" s="63" t="n">
        <f aca="false" ca="false" dt2D="false" dtr="false" t="normal">$N273/($K273+$L273)</f>
        <v>3481.353980837714</v>
      </c>
      <c r="V273" s="63" t="n">
        <f aca="false" ca="false" dt2D="false" dtr="false" t="normal">$N273/($K273+$L273)</f>
        <v>3481.353980837714</v>
      </c>
      <c r="W273" s="89" t="n">
        <v>2020</v>
      </c>
      <c r="X273" s="4" t="n">
        <f aca="false" ca="false" dt2D="false" dtr="false" t="normal">+N273-'Приложение №2'!F273</f>
        <v>0</v>
      </c>
      <c r="AA273" s="65" t="n">
        <f aca="false" ca="false" dt2D="false" dtr="false" t="normal">SUM(AB273:AP273)</f>
        <v>8211817.7700000005</v>
      </c>
      <c r="AB273" s="68" t="n"/>
      <c r="AC273" s="68" t="n">
        <v>2023787.75</v>
      </c>
      <c r="AD273" s="68" t="n"/>
      <c r="AE273" s="68" t="n">
        <v>1219899.11</v>
      </c>
      <c r="AF273" s="68" t="n">
        <v>0</v>
      </c>
      <c r="AG273" s="68" t="n">
        <v>0</v>
      </c>
      <c r="AH273" s="68" t="n"/>
      <c r="AI273" s="68" t="n">
        <v>0</v>
      </c>
      <c r="AJ273" s="68" t="n">
        <v>2866418.41</v>
      </c>
      <c r="AK273" s="68" t="n">
        <v>0</v>
      </c>
      <c r="AL273" s="68" t="n"/>
      <c r="AM273" s="68" t="n">
        <v>2101712.5</v>
      </c>
      <c r="AN273" s="68" t="n"/>
      <c r="AO273" s="68" t="n"/>
      <c r="AP273" s="79" t="n"/>
      <c r="AQ273" s="55" t="n">
        <f aca="false" ca="false" dt2D="false" dtr="false" t="normal">+N273-'Приложение №2'!F273</f>
        <v>0</v>
      </c>
    </row>
    <row customHeight="true" ht="15" outlineLevel="0" r="274">
      <c r="A274" s="59" t="n">
        <f aca="false" ca="false" dt2D="false" dtr="false" t="normal">+A273+1</f>
        <v>255</v>
      </c>
      <c r="B274" s="60" t="n">
        <f aca="false" ca="false" dt2D="false" dtr="false" t="normal">+B273+1</f>
        <v>82</v>
      </c>
      <c r="C274" s="70" t="s">
        <v>58</v>
      </c>
      <c r="D274" s="70" t="s">
        <v>305</v>
      </c>
      <c r="E274" s="62" t="n">
        <v>1992</v>
      </c>
      <c r="F274" s="62" t="n">
        <v>2016</v>
      </c>
      <c r="G274" s="62" t="s">
        <v>70</v>
      </c>
      <c r="H274" s="62" t="n">
        <v>9</v>
      </c>
      <c r="I274" s="62" t="n">
        <v>1</v>
      </c>
      <c r="J274" s="68" t="n">
        <v>2269.2</v>
      </c>
      <c r="K274" s="68" t="n">
        <v>2007.2</v>
      </c>
      <c r="L274" s="68" t="n">
        <v>0</v>
      </c>
      <c r="M274" s="71" t="n">
        <v>82</v>
      </c>
      <c r="N274" s="65" t="n">
        <f aca="false" ca="false" dt2D="false" dtr="false" t="normal">AA274</f>
        <v>2666487.93</v>
      </c>
      <c r="O274" s="88" t="n"/>
      <c r="P274" s="63" t="n"/>
      <c r="Q274" s="63" t="n"/>
      <c r="R274" s="63" t="n">
        <v>319790.68</v>
      </c>
      <c r="S274" s="63" t="n">
        <f aca="false" ca="false" dt2D="false" dtr="false" t="normal">N274-O274-Q274-R274-T274</f>
        <v>2346697.25</v>
      </c>
      <c r="T274" s="68" t="n"/>
      <c r="U274" s="63" t="n">
        <f aca="false" ca="false" dt2D="false" dtr="false" t="normal">$N274/($K274+$L274)</f>
        <v>1328.4615035870866</v>
      </c>
      <c r="V274" s="63" t="n">
        <f aca="false" ca="false" dt2D="false" dtr="false" t="normal">$N274/($K274+$L274)</f>
        <v>1328.4615035870866</v>
      </c>
      <c r="W274" s="89" t="n">
        <v>2020</v>
      </c>
      <c r="X274" s="4" t="n">
        <f aca="false" ca="false" dt2D="false" dtr="false" t="normal">+N274-'Приложение №2'!F274</f>
        <v>0</v>
      </c>
      <c r="AA274" s="65" t="n">
        <f aca="false" ca="false" dt2D="false" dtr="false" t="normal">SUM(AB274:AP274)</f>
        <v>2666487.93</v>
      </c>
      <c r="AB274" s="68" t="n">
        <v>2666487.93</v>
      </c>
      <c r="AC274" s="68" t="n"/>
      <c r="AD274" s="68" t="n"/>
      <c r="AE274" s="68" t="n">
        <v>0</v>
      </c>
      <c r="AF274" s="68" t="n">
        <v>0</v>
      </c>
      <c r="AG274" s="68" t="n">
        <v>0</v>
      </c>
      <c r="AH274" s="68" t="n"/>
      <c r="AI274" s="68" t="n">
        <v>0</v>
      </c>
      <c r="AJ274" s="68" t="n">
        <v>0</v>
      </c>
      <c r="AK274" s="68" t="n">
        <v>0</v>
      </c>
      <c r="AL274" s="72" t="n">
        <v>0</v>
      </c>
      <c r="AM274" s="68" t="n">
        <v>0</v>
      </c>
      <c r="AN274" s="68" t="n"/>
      <c r="AO274" s="68" t="n"/>
      <c r="AP274" s="79" t="n"/>
      <c r="AQ274" s="55" t="n">
        <f aca="false" ca="false" dt2D="false" dtr="false" t="normal">+N274-'Приложение №2'!F274</f>
        <v>0</v>
      </c>
    </row>
    <row customHeight="true" ht="15" outlineLevel="0" r="275">
      <c r="A275" s="80" t="n">
        <f aca="false" ca="false" dt2D="false" dtr="false" t="normal">+A274+1</f>
        <v>256</v>
      </c>
      <c r="B275" s="70" t="n">
        <f aca="false" ca="false" dt2D="false" dtr="false" t="normal">+B274+1</f>
        <v>83</v>
      </c>
      <c r="C275" s="70" t="s">
        <v>58</v>
      </c>
      <c r="D275" s="70" t="s">
        <v>306</v>
      </c>
      <c r="E275" s="62" t="n">
        <v>1965</v>
      </c>
      <c r="F275" s="62" t="n">
        <v>1965</v>
      </c>
      <c r="G275" s="62" t="s">
        <v>70</v>
      </c>
      <c r="H275" s="62" t="n">
        <v>3</v>
      </c>
      <c r="I275" s="62" t="n">
        <v>2</v>
      </c>
      <c r="J275" s="68" t="n">
        <v>963.2</v>
      </c>
      <c r="K275" s="68" t="n">
        <v>243.8</v>
      </c>
      <c r="L275" s="68" t="n">
        <v>706.7</v>
      </c>
      <c r="M275" s="71" t="n">
        <v>46</v>
      </c>
      <c r="N275" s="81" t="n">
        <f aca="false" ca="false" dt2D="false" dtr="false" t="normal">AA275</f>
        <v>3109906.96</v>
      </c>
      <c r="O275" s="88" t="n"/>
      <c r="P275" s="68" t="n">
        <f aca="false" ca="false" dt2D="false" dtr="false" t="normal">N275-Q275-R275-S275-O275-T275</f>
        <v>1789522.33</v>
      </c>
      <c r="Q275" s="68" t="n"/>
      <c r="R275" s="68" t="n">
        <v>204381.46</v>
      </c>
      <c r="S275" s="68" t="n">
        <v>1116003.17</v>
      </c>
      <c r="T275" s="68" t="n"/>
      <c r="U275" s="68" t="n">
        <f aca="false" ca="false" dt2D="false" dtr="false" t="normal">$N275/($K275+$L275)</f>
        <v>3271.8642398737506</v>
      </c>
      <c r="V275" s="68" t="n">
        <f aca="false" ca="false" dt2D="false" dtr="false" t="normal">$N275/($K275+$L275)</f>
        <v>3271.8642398737506</v>
      </c>
      <c r="W275" s="89" t="n">
        <v>2020</v>
      </c>
      <c r="X275" s="4" t="n">
        <f aca="false" ca="false" dt2D="false" dtr="false" t="normal">+N275-'Приложение №2'!F275</f>
        <v>0</v>
      </c>
      <c r="AA275" s="81" t="n">
        <f aca="false" ca="false" dt2D="false" dtr="false" t="normal">SUM(AB275:AP275)</f>
        <v>3109906.96</v>
      </c>
      <c r="AB275" s="68" t="n">
        <v>1283098.81</v>
      </c>
      <c r="AC275" s="68" t="n"/>
      <c r="AD275" s="68" t="n"/>
      <c r="AE275" s="68" t="n">
        <v>491899.2</v>
      </c>
      <c r="AF275" s="68" t="n">
        <v>0</v>
      </c>
      <c r="AG275" s="68" t="n">
        <v>0</v>
      </c>
      <c r="AH275" s="68" t="n"/>
      <c r="AI275" s="68" t="n">
        <v>0</v>
      </c>
      <c r="AJ275" s="68" t="n">
        <v>1334908.95</v>
      </c>
      <c r="AK275" s="68" t="n">
        <v>0</v>
      </c>
      <c r="AL275" s="72" t="n">
        <v>0</v>
      </c>
      <c r="AM275" s="68" t="n">
        <v>0</v>
      </c>
      <c r="AN275" s="68" t="n"/>
      <c r="AO275" s="68" t="n"/>
      <c r="AP275" s="79" t="n"/>
      <c r="AQ275" s="55" t="n">
        <f aca="false" ca="false" dt2D="false" dtr="false" t="normal">+N275-'Приложение №2'!F275</f>
        <v>0</v>
      </c>
    </row>
    <row customHeight="true" ht="15" outlineLevel="0" r="276">
      <c r="A276" s="59" t="n">
        <f aca="false" ca="false" dt2D="false" dtr="false" t="normal">+A275+1</f>
        <v>257</v>
      </c>
      <c r="B276" s="60" t="n">
        <f aca="false" ca="false" dt2D="false" dtr="false" t="normal">+B275+1</f>
        <v>84</v>
      </c>
      <c r="C276" s="70" t="s">
        <v>58</v>
      </c>
      <c r="D276" s="70" t="s">
        <v>307</v>
      </c>
      <c r="E276" s="62" t="n">
        <v>1992</v>
      </c>
      <c r="F276" s="62" t="n">
        <v>2015</v>
      </c>
      <c r="G276" s="62" t="s">
        <v>70</v>
      </c>
      <c r="H276" s="62" t="n">
        <v>9</v>
      </c>
      <c r="I276" s="62" t="n">
        <v>3</v>
      </c>
      <c r="J276" s="68" t="n">
        <v>6872</v>
      </c>
      <c r="K276" s="68" t="n">
        <v>6025.9</v>
      </c>
      <c r="L276" s="68" t="n">
        <v>0</v>
      </c>
      <c r="M276" s="71" t="n">
        <v>259</v>
      </c>
      <c r="N276" s="65" t="n">
        <f aca="false" ca="false" dt2D="false" dtr="false" t="normal">AA276</f>
        <v>2656237.72</v>
      </c>
      <c r="O276" s="88" t="n"/>
      <c r="P276" s="63" t="n">
        <f aca="false" ca="false" dt2D="false" dtr="false" t="normal">N276-Q276-R276-S276-O276-T276</f>
        <v>950237.8300000001</v>
      </c>
      <c r="Q276" s="63" t="n"/>
      <c r="R276" s="63" t="n">
        <v>263343.45</v>
      </c>
      <c r="S276" s="63" t="n">
        <v>1442656.44</v>
      </c>
      <c r="T276" s="68" t="n"/>
      <c r="U276" s="63" t="n">
        <f aca="false" ca="false" dt2D="false" dtr="false" t="normal">$N276/($K276+$L276)</f>
        <v>440.80348495660405</v>
      </c>
      <c r="V276" s="63" t="n">
        <f aca="false" ca="false" dt2D="false" dtr="false" t="normal">$N276/($K276+$L276)</f>
        <v>440.80348495660405</v>
      </c>
      <c r="W276" s="89" t="n">
        <v>2020</v>
      </c>
      <c r="X276" s="4" t="n">
        <f aca="false" ca="false" dt2D="false" dtr="false" t="normal">+N276-'Приложение №2'!F276</f>
        <v>0</v>
      </c>
      <c r="AA276" s="65" t="n">
        <f aca="false" ca="false" dt2D="false" dtr="false" t="normal">SUM(AB276:AP276)</f>
        <v>2656237.72</v>
      </c>
      <c r="AB276" s="68" t="n"/>
      <c r="AC276" s="68" t="n"/>
      <c r="AD276" s="68" t="n"/>
      <c r="AE276" s="68" t="n"/>
      <c r="AF276" s="68" t="n">
        <v>0</v>
      </c>
      <c r="AG276" s="68" t="n">
        <v>0</v>
      </c>
      <c r="AH276" s="68" t="n"/>
      <c r="AI276" s="68" t="n">
        <v>0</v>
      </c>
      <c r="AJ276" s="68" t="n">
        <v>2656237.72</v>
      </c>
      <c r="AK276" s="68" t="n">
        <v>0</v>
      </c>
      <c r="AL276" s="72" t="n"/>
      <c r="AM276" s="68" t="n"/>
      <c r="AN276" s="68" t="n"/>
      <c r="AO276" s="68" t="n"/>
      <c r="AP276" s="79" t="n"/>
      <c r="AQ276" s="55" t="n">
        <f aca="false" ca="false" dt2D="false" dtr="false" t="normal">+N276-'Приложение №2'!F276</f>
        <v>0</v>
      </c>
    </row>
    <row customHeight="true" ht="15" outlineLevel="0" r="277">
      <c r="A277" s="59" t="n">
        <f aca="false" ca="false" dt2D="false" dtr="false" t="normal">+A276+1</f>
        <v>258</v>
      </c>
      <c r="B277" s="60" t="n">
        <f aca="false" ca="false" dt2D="false" dtr="false" t="normal">+B276+1</f>
        <v>85</v>
      </c>
      <c r="C277" s="70" t="s">
        <v>58</v>
      </c>
      <c r="D277" s="70" t="s">
        <v>308</v>
      </c>
      <c r="E277" s="62" t="n">
        <v>1993</v>
      </c>
      <c r="F277" s="62" t="n">
        <v>2014</v>
      </c>
      <c r="G277" s="62" t="s">
        <v>70</v>
      </c>
      <c r="H277" s="62" t="n">
        <v>9</v>
      </c>
      <c r="I277" s="62" t="n">
        <v>1</v>
      </c>
      <c r="J277" s="68" t="n">
        <v>2553.4</v>
      </c>
      <c r="K277" s="68" t="n">
        <v>2126.1</v>
      </c>
      <c r="L277" s="68" t="n">
        <v>0</v>
      </c>
      <c r="M277" s="71" t="n">
        <v>78</v>
      </c>
      <c r="N277" s="65" t="n">
        <f aca="false" ca="false" dt2D="false" dtr="false" t="normal">AA277</f>
        <v>901358.9</v>
      </c>
      <c r="O277" s="88" t="n"/>
      <c r="P277" s="63" t="n">
        <f aca="false" ca="false" dt2D="false" dtr="false" t="normal">N277-Q277-R277-S277-O277-T277</f>
        <v>521054.65</v>
      </c>
      <c r="Q277" s="63" t="n"/>
      <c r="R277" s="63" t="n">
        <v>79353.74</v>
      </c>
      <c r="S277" s="63" t="n">
        <v>300950.51</v>
      </c>
      <c r="T277" s="68" t="n"/>
      <c r="U277" s="63" t="n">
        <f aca="false" ca="false" dt2D="false" dtr="false" t="normal">$N277/($K277+$L277)</f>
        <v>423.9494379380086</v>
      </c>
      <c r="V277" s="63" t="n">
        <f aca="false" ca="false" dt2D="false" dtr="false" t="normal">$N277/($K277+$L277)</f>
        <v>423.9494379380086</v>
      </c>
      <c r="W277" s="89" t="n">
        <v>2020</v>
      </c>
      <c r="X277" s="4" t="n">
        <f aca="false" ca="false" dt2D="false" dtr="false" t="normal">+N277-'Приложение №2'!F277</f>
        <v>0</v>
      </c>
      <c r="AA277" s="65" t="n">
        <f aca="false" ca="false" dt2D="false" dtr="false" t="normal">SUM(AB277:AP277)</f>
        <v>901358.9</v>
      </c>
      <c r="AB277" s="68" t="n"/>
      <c r="AC277" s="68" t="n"/>
      <c r="AD277" s="68" t="n"/>
      <c r="AE277" s="68" t="n"/>
      <c r="AF277" s="68" t="n">
        <v>0</v>
      </c>
      <c r="AG277" s="68" t="n">
        <v>0</v>
      </c>
      <c r="AH277" s="68" t="n"/>
      <c r="AI277" s="68" t="n">
        <v>0</v>
      </c>
      <c r="AJ277" s="68" t="n">
        <v>901358.9</v>
      </c>
      <c r="AK277" s="68" t="n">
        <v>0</v>
      </c>
      <c r="AL277" s="68" t="n"/>
      <c r="AM277" s="68" t="n"/>
      <c r="AN277" s="68" t="n"/>
      <c r="AO277" s="68" t="n"/>
      <c r="AP277" s="79" t="n"/>
      <c r="AQ277" s="55" t="n">
        <f aca="false" ca="false" dt2D="false" dtr="false" t="normal">+N277-'Приложение №2'!F277</f>
        <v>0</v>
      </c>
    </row>
    <row customHeight="true" ht="15" outlineLevel="0" r="278">
      <c r="A278" s="59" t="n">
        <f aca="false" ca="false" dt2D="false" dtr="false" t="normal">+A277+1</f>
        <v>259</v>
      </c>
      <c r="B278" s="60" t="n">
        <f aca="false" ca="false" dt2D="false" dtr="false" t="normal">+B277+1</f>
        <v>86</v>
      </c>
      <c r="C278" s="70" t="s">
        <v>309</v>
      </c>
      <c r="D278" s="70" t="s">
        <v>310</v>
      </c>
      <c r="E278" s="62" t="n">
        <v>1990</v>
      </c>
      <c r="F278" s="62" t="n">
        <v>2013</v>
      </c>
      <c r="G278" s="62" t="s">
        <v>60</v>
      </c>
      <c r="H278" s="62" t="n">
        <v>5</v>
      </c>
      <c r="I278" s="62" t="n">
        <v>8</v>
      </c>
      <c r="J278" s="68" t="n">
        <v>8010.3</v>
      </c>
      <c r="K278" s="68" t="n">
        <v>7254.7</v>
      </c>
      <c r="L278" s="68" t="n">
        <v>0</v>
      </c>
      <c r="M278" s="71" t="n">
        <v>330</v>
      </c>
      <c r="N278" s="65" t="n">
        <f aca="false" ca="false" dt2D="false" dtr="false" t="normal">AA278</f>
        <v>5276079.82</v>
      </c>
      <c r="O278" s="88" t="n"/>
      <c r="P278" s="63" t="n"/>
      <c r="Q278" s="63" t="n"/>
      <c r="R278" s="63" t="n">
        <v>2059406.94</v>
      </c>
      <c r="S278" s="63" t="n">
        <f aca="false" ca="false" dt2D="false" dtr="false" t="normal">N278-O278-Q278-R278-T278</f>
        <v>3216672.8800000004</v>
      </c>
      <c r="T278" s="63" t="n"/>
      <c r="U278" s="63" t="n">
        <f aca="false" ca="false" dt2D="false" dtr="false" t="normal">$N278/($K278+$L278)</f>
        <v>727.2636800970406</v>
      </c>
      <c r="V278" s="63" t="n">
        <f aca="false" ca="false" dt2D="false" dtr="false" t="normal">$N278/($K278+$L278)</f>
        <v>727.2636800970406</v>
      </c>
      <c r="W278" s="89" t="n">
        <v>2020</v>
      </c>
      <c r="X278" s="4" t="n">
        <f aca="false" ca="false" dt2D="false" dtr="false" t="normal">+N278-'Приложение №2'!F278</f>
        <v>0</v>
      </c>
      <c r="AA278" s="65" t="n">
        <f aca="false" ca="false" dt2D="false" dtr="false" t="normal">SUM(AB278:AP278)</f>
        <v>5276079.82</v>
      </c>
      <c r="AB278" s="68" t="n"/>
      <c r="AC278" s="68" t="n"/>
      <c r="AD278" s="68" t="n">
        <v>0</v>
      </c>
      <c r="AE278" s="68" t="n">
        <v>0</v>
      </c>
      <c r="AF278" s="68" t="n">
        <v>0</v>
      </c>
      <c r="AG278" s="68" t="n">
        <v>0</v>
      </c>
      <c r="AH278" s="68" t="n"/>
      <c r="AI278" s="68" t="n">
        <v>0</v>
      </c>
      <c r="AJ278" s="68" t="n">
        <v>5276079.82</v>
      </c>
      <c r="AK278" s="68" t="n">
        <v>0</v>
      </c>
      <c r="AL278" s="72" t="n"/>
      <c r="AM278" s="68" t="n"/>
      <c r="AN278" s="68" t="n"/>
      <c r="AO278" s="68" t="n"/>
      <c r="AP278" s="79" t="n"/>
      <c r="AQ278" s="55" t="n">
        <f aca="false" ca="false" dt2D="false" dtr="false" t="normal">+N278-'Приложение №2'!F278</f>
        <v>0</v>
      </c>
    </row>
    <row customHeight="true" ht="15" outlineLevel="0" r="279">
      <c r="A279" s="59" t="n">
        <f aca="false" ca="false" dt2D="false" dtr="false" t="normal">+A278+1</f>
        <v>260</v>
      </c>
      <c r="B279" s="60" t="n">
        <f aca="false" ca="false" dt2D="false" dtr="false" t="normal">+B278+1</f>
        <v>87</v>
      </c>
      <c r="C279" s="70" t="s">
        <v>311</v>
      </c>
      <c r="D279" s="70" t="s">
        <v>312</v>
      </c>
      <c r="E279" s="62" t="n">
        <v>1990</v>
      </c>
      <c r="F279" s="62" t="n">
        <v>1990</v>
      </c>
      <c r="G279" s="62" t="s">
        <v>70</v>
      </c>
      <c r="H279" s="62" t="n">
        <v>6</v>
      </c>
      <c r="I279" s="62" t="n">
        <v>2</v>
      </c>
      <c r="J279" s="68" t="n">
        <v>2986.24</v>
      </c>
      <c r="K279" s="68" t="n">
        <v>2169.04</v>
      </c>
      <c r="L279" s="68" t="n">
        <v>0</v>
      </c>
      <c r="M279" s="71" t="n">
        <v>93</v>
      </c>
      <c r="N279" s="65" t="n">
        <f aca="false" ca="false" dt2D="false" dtr="false" t="normal">AA279</f>
        <v>1616219.68</v>
      </c>
      <c r="O279" s="88" t="n"/>
      <c r="P279" s="63" t="n">
        <f aca="false" ca="false" dt2D="false" dtr="false" t="normal">N279-Q279-R279-S279-O279-T279</f>
        <v>598001.28</v>
      </c>
      <c r="Q279" s="63" t="n"/>
      <c r="R279" s="63" t="n">
        <v>696959.28</v>
      </c>
      <c r="S279" s="63" t="n">
        <v>321259.12</v>
      </c>
      <c r="T279" s="63" t="n"/>
      <c r="U279" s="63" t="n">
        <f aca="false" ca="false" dt2D="false" dtr="false" t="normal">$N279/($K279+$L279)</f>
        <v>745.131339209973</v>
      </c>
      <c r="V279" s="63" t="n">
        <f aca="false" ca="false" dt2D="false" dtr="false" t="normal">$N279/($K279+$L279)</f>
        <v>745.131339209973</v>
      </c>
      <c r="W279" s="89" t="n">
        <v>2020</v>
      </c>
      <c r="X279" s="4" t="n">
        <f aca="false" ca="false" dt2D="false" dtr="false" t="normal">+N279-'Приложение №2'!F279</f>
        <v>0</v>
      </c>
      <c r="AA279" s="65" t="n">
        <f aca="false" ca="false" dt2D="false" dtr="false" t="normal">SUM(AB279:AP279)</f>
        <v>1616219.68</v>
      </c>
      <c r="AB279" s="68" t="n">
        <v>0</v>
      </c>
      <c r="AC279" s="68" t="n">
        <v>0</v>
      </c>
      <c r="AD279" s="68" t="n">
        <v>0</v>
      </c>
      <c r="AE279" s="68" t="n">
        <v>0</v>
      </c>
      <c r="AF279" s="68" t="n">
        <v>0</v>
      </c>
      <c r="AG279" s="68" t="n">
        <v>0</v>
      </c>
      <c r="AH279" s="68" t="n"/>
      <c r="AI279" s="68" t="n">
        <v>0</v>
      </c>
      <c r="AJ279" s="68" t="n">
        <v>1616219.68</v>
      </c>
      <c r="AK279" s="68" t="n">
        <v>0</v>
      </c>
      <c r="AL279" s="72" t="n">
        <v>0</v>
      </c>
      <c r="AM279" s="68" t="n">
        <v>0</v>
      </c>
      <c r="AN279" s="68" t="n"/>
      <c r="AO279" s="68" t="n"/>
      <c r="AP279" s="79" t="n"/>
      <c r="AQ279" s="55" t="n">
        <f aca="false" ca="false" dt2D="false" dtr="false" t="normal">+N279-'Приложение №2'!F279</f>
        <v>0</v>
      </c>
    </row>
    <row customHeight="true" ht="15" outlineLevel="0" r="280">
      <c r="A280" s="59" t="n">
        <f aca="false" ca="false" dt2D="false" dtr="false" t="normal">+A279+1</f>
        <v>261</v>
      </c>
      <c r="B280" s="60" t="n">
        <f aca="false" ca="false" dt2D="false" dtr="false" t="normal">+B279+1</f>
        <v>88</v>
      </c>
      <c r="C280" s="70" t="s">
        <v>192</v>
      </c>
      <c r="D280" s="70" t="s">
        <v>313</v>
      </c>
      <c r="E280" s="62" t="n">
        <v>1987</v>
      </c>
      <c r="F280" s="62" t="n">
        <v>2013</v>
      </c>
      <c r="G280" s="62" t="s">
        <v>70</v>
      </c>
      <c r="H280" s="62" t="n">
        <v>3</v>
      </c>
      <c r="I280" s="62" t="n">
        <v>1</v>
      </c>
      <c r="J280" s="68" t="n">
        <v>726.4</v>
      </c>
      <c r="K280" s="68" t="n">
        <v>726.4</v>
      </c>
      <c r="L280" s="68" t="n">
        <v>0</v>
      </c>
      <c r="M280" s="71" t="n">
        <v>20</v>
      </c>
      <c r="N280" s="65" t="n">
        <f aca="false" ca="false" dt2D="false" dtr="false" t="normal">AA280</f>
        <v>1934716.54</v>
      </c>
      <c r="O280" s="88" t="n"/>
      <c r="P280" s="63" t="n">
        <f aca="false" ca="false" dt2D="false" dtr="false" t="normal">N280-Q280-R280-S280-O280-T280</f>
        <v>1490434.72</v>
      </c>
      <c r="Q280" s="63" t="n"/>
      <c r="R280" s="63" t="n">
        <v>70487.32</v>
      </c>
      <c r="S280" s="63" t="n">
        <v>373794.5</v>
      </c>
      <c r="T280" s="63" t="n"/>
      <c r="U280" s="63" t="n">
        <f aca="false" ca="false" dt2D="false" dtr="false" t="normal">$N280/($K280+$L280)</f>
        <v>2663.4313601321587</v>
      </c>
      <c r="V280" s="63" t="n">
        <f aca="false" ca="false" dt2D="false" dtr="false" t="normal">$N280/($K280+$L280)</f>
        <v>2663.4313601321587</v>
      </c>
      <c r="W280" s="89" t="n">
        <v>2020</v>
      </c>
      <c r="X280" s="4" t="n">
        <f aca="false" ca="false" dt2D="false" dtr="false" t="normal">+N280-'Приложение №2'!F280</f>
        <v>0</v>
      </c>
      <c r="AA280" s="65" t="n">
        <f aca="false" ca="false" dt2D="false" dtr="false" t="normal">SUM(AB280:AP280)</f>
        <v>1934716.54</v>
      </c>
      <c r="AB280" s="68" t="n"/>
      <c r="AC280" s="68" t="n"/>
      <c r="AD280" s="68" t="n">
        <v>145265.89</v>
      </c>
      <c r="AE280" s="68" t="n">
        <v>0</v>
      </c>
      <c r="AF280" s="68" t="n">
        <v>0</v>
      </c>
      <c r="AG280" s="68" t="n">
        <v>0</v>
      </c>
      <c r="AH280" s="68" t="n"/>
      <c r="AI280" s="68" t="n">
        <v>0</v>
      </c>
      <c r="AJ280" s="68" t="n">
        <v>1789450.65</v>
      </c>
      <c r="AK280" s="68" t="n">
        <v>0</v>
      </c>
      <c r="AL280" s="68" t="n"/>
      <c r="AM280" s="68" t="n"/>
      <c r="AN280" s="68" t="n"/>
      <c r="AO280" s="68" t="n"/>
      <c r="AP280" s="79" t="n"/>
      <c r="AQ280" s="55" t="n">
        <f aca="false" ca="false" dt2D="false" dtr="false" t="normal">+N280-'Приложение №2'!F280</f>
        <v>0</v>
      </c>
    </row>
    <row customHeight="true" ht="15" outlineLevel="0" r="281">
      <c r="A281" s="59" t="n">
        <f aca="false" ca="false" dt2D="false" dtr="false" t="normal">+A280+1</f>
        <v>262</v>
      </c>
      <c r="B281" s="60" t="n">
        <f aca="false" ca="false" dt2D="false" dtr="false" t="normal">+B280+1</f>
        <v>89</v>
      </c>
      <c r="C281" s="70" t="s">
        <v>192</v>
      </c>
      <c r="D281" s="70" t="s">
        <v>314</v>
      </c>
      <c r="E281" s="62" t="n">
        <v>1988</v>
      </c>
      <c r="F281" s="62" t="n">
        <v>2013</v>
      </c>
      <c r="G281" s="62" t="s">
        <v>70</v>
      </c>
      <c r="H281" s="62" t="n">
        <v>3</v>
      </c>
      <c r="I281" s="62" t="n">
        <v>3</v>
      </c>
      <c r="J281" s="68" t="n">
        <v>1278.92</v>
      </c>
      <c r="K281" s="68" t="n">
        <v>1278.92</v>
      </c>
      <c r="L281" s="68" t="n">
        <v>0</v>
      </c>
      <c r="M281" s="71" t="n">
        <v>45</v>
      </c>
      <c r="N281" s="65" t="n">
        <f aca="false" ca="false" dt2D="false" dtr="false" t="normal">AA281</f>
        <v>1286222.04</v>
      </c>
      <c r="O281" s="88" t="n"/>
      <c r="P281" s="63" t="n"/>
      <c r="Q281" s="63" t="n"/>
      <c r="R281" s="63" t="n">
        <v>224352.09</v>
      </c>
      <c r="S281" s="63" t="n">
        <f aca="false" ca="false" dt2D="false" dtr="false" t="normal">N281-O281-Q281-R281-T281</f>
        <v>1061869.95</v>
      </c>
      <c r="T281" s="63" t="n"/>
      <c r="U281" s="63" t="n">
        <f aca="false" ca="false" dt2D="false" dtr="false" t="normal">$N281/($K281+$L281)</f>
        <v>1005.7095361711444</v>
      </c>
      <c r="V281" s="63" t="n">
        <f aca="false" ca="false" dt2D="false" dtr="false" t="normal">$N281/($K281+$L281)</f>
        <v>1005.7095361711444</v>
      </c>
      <c r="W281" s="89" t="n">
        <v>2020</v>
      </c>
      <c r="X281" s="4" t="n">
        <f aca="false" ca="false" dt2D="false" dtr="false" t="normal">+N281-'Приложение №2'!F281</f>
        <v>0</v>
      </c>
      <c r="AA281" s="65" t="n">
        <f aca="false" ca="false" dt2D="false" dtr="false" t="normal">SUM(AB281:AP281)</f>
        <v>1286222.04</v>
      </c>
      <c r="AB281" s="68" t="n"/>
      <c r="AC281" s="68" t="n">
        <v>393897.95</v>
      </c>
      <c r="AD281" s="68" t="n">
        <v>261814.01</v>
      </c>
      <c r="AE281" s="68" t="n">
        <v>630510.08</v>
      </c>
      <c r="AF281" s="68" t="n">
        <v>0</v>
      </c>
      <c r="AG281" s="68" t="n">
        <v>0</v>
      </c>
      <c r="AH281" s="68" t="n"/>
      <c r="AI281" s="68" t="n">
        <v>0</v>
      </c>
      <c r="AJ281" s="68" t="n">
        <v>0</v>
      </c>
      <c r="AK281" s="68" t="n">
        <v>0</v>
      </c>
      <c r="AL281" s="72" t="n">
        <v>0</v>
      </c>
      <c r="AM281" s="68" t="n">
        <v>0</v>
      </c>
      <c r="AN281" s="68" t="n"/>
      <c r="AO281" s="68" t="n"/>
      <c r="AP281" s="79" t="n"/>
      <c r="AQ281" s="55" t="n">
        <f aca="false" ca="false" dt2D="false" dtr="false" t="normal">+N281-'Приложение №2'!F281</f>
        <v>0</v>
      </c>
    </row>
    <row customHeight="true" ht="15" outlineLevel="0" r="282">
      <c r="A282" s="59" t="n">
        <f aca="false" ca="false" dt2D="false" dtr="false" t="normal">+A281+1</f>
        <v>263</v>
      </c>
      <c r="B282" s="60" t="n">
        <f aca="false" ca="false" dt2D="false" dtr="false" t="normal">+B281+1</f>
        <v>90</v>
      </c>
      <c r="C282" s="70" t="s">
        <v>192</v>
      </c>
      <c r="D282" s="70" t="s">
        <v>193</v>
      </c>
      <c r="E282" s="62" t="n">
        <v>1985</v>
      </c>
      <c r="F282" s="62" t="n">
        <v>2013</v>
      </c>
      <c r="G282" s="62" t="s">
        <v>70</v>
      </c>
      <c r="H282" s="62" t="n">
        <v>3</v>
      </c>
      <c r="I282" s="62" t="n">
        <v>1</v>
      </c>
      <c r="J282" s="68" t="n">
        <v>1239.3</v>
      </c>
      <c r="K282" s="68" t="n">
        <v>868.4</v>
      </c>
      <c r="L282" s="68" t="n">
        <v>469.1</v>
      </c>
      <c r="M282" s="71" t="n">
        <v>95</v>
      </c>
      <c r="N282" s="65" t="n">
        <f aca="false" ca="false" dt2D="false" dtr="false" t="normal">SUM(P282:T282)</f>
        <v>2715354.4</v>
      </c>
      <c r="O282" s="88" t="n"/>
      <c r="P282" s="63" t="n"/>
      <c r="Q282" s="63" t="n"/>
      <c r="R282" s="63" t="n">
        <v>261154.88</v>
      </c>
      <c r="S282" s="63" t="n">
        <f aca="false" ca="false" dt2D="false" dtr="false" t="normal">2370431.22+83768.3</f>
        <v>2454199.52</v>
      </c>
      <c r="T282" s="63" t="n"/>
      <c r="U282" s="63" t="n">
        <f aca="false" ca="false" dt2D="false" dtr="false" t="normal">$N282/($K282+$L282)</f>
        <v>2030.1715140186916</v>
      </c>
      <c r="V282" s="63" t="n">
        <f aca="false" ca="false" dt2D="false" dtr="false" t="normal">$N282/($K282+$L282)</f>
        <v>2030.1715140186916</v>
      </c>
      <c r="W282" s="89" t="n">
        <v>2020</v>
      </c>
      <c r="X282" s="4" t="n">
        <f aca="false" ca="false" dt2D="false" dtr="false" t="normal">+N282-'Приложение №2'!F282</f>
        <v>0</v>
      </c>
      <c r="AA282" s="65" t="n">
        <f aca="false" ca="false" dt2D="false" dtr="false" t="normal">SUM(AB282:AP282)</f>
        <v>2753407.28</v>
      </c>
      <c r="AB282" s="68" t="n">
        <v>1601273.37</v>
      </c>
      <c r="AC282" s="68" t="n">
        <v>396596.41</v>
      </c>
      <c r="AD282" s="68" t="n">
        <v>113313.85</v>
      </c>
      <c r="AE282" s="68" t="n">
        <v>642223.65</v>
      </c>
      <c r="AF282" s="68" t="n">
        <v>0</v>
      </c>
      <c r="AG282" s="68" t="n">
        <v>0</v>
      </c>
      <c r="AH282" s="68" t="n"/>
      <c r="AI282" s="68" t="n">
        <v>0</v>
      </c>
      <c r="AJ282" s="68" t="n">
        <v>0</v>
      </c>
      <c r="AK282" s="68" t="n">
        <v>0</v>
      </c>
      <c r="AL282" s="72" t="n">
        <v>0</v>
      </c>
      <c r="AM282" s="68" t="n">
        <v>0</v>
      </c>
      <c r="AN282" s="68" t="n"/>
      <c r="AO282" s="68" t="n"/>
      <c r="AP282" s="79" t="n"/>
      <c r="AQ282" s="55" t="n">
        <f aca="false" ca="false" dt2D="false" dtr="false" t="normal">+N282-'Приложение №2'!F282</f>
        <v>0</v>
      </c>
    </row>
    <row customHeight="true" ht="15" outlineLevel="0" r="283">
      <c r="A283" s="59" t="n">
        <f aca="false" ca="false" dt2D="false" dtr="false" t="normal">+A282+1</f>
        <v>264</v>
      </c>
      <c r="B283" s="60" t="n">
        <f aca="false" ca="false" dt2D="false" dtr="false" t="normal">+B282+1</f>
        <v>91</v>
      </c>
      <c r="C283" s="70" t="s">
        <v>315</v>
      </c>
      <c r="D283" s="70" t="s">
        <v>316</v>
      </c>
      <c r="E283" s="62" t="n">
        <v>1986</v>
      </c>
      <c r="F283" s="62" t="n">
        <v>1986</v>
      </c>
      <c r="G283" s="62" t="s">
        <v>70</v>
      </c>
      <c r="H283" s="62" t="n">
        <v>2</v>
      </c>
      <c r="I283" s="62" t="n">
        <v>3</v>
      </c>
      <c r="J283" s="68" t="n">
        <v>946.5</v>
      </c>
      <c r="K283" s="68" t="n">
        <v>871.5</v>
      </c>
      <c r="L283" s="68" t="n">
        <v>0</v>
      </c>
      <c r="M283" s="71" t="n">
        <v>25</v>
      </c>
      <c r="N283" s="65" t="n">
        <f aca="false" ca="false" dt2D="false" dtr="false" t="normal">AA283</f>
        <v>2363636.5500000003</v>
      </c>
      <c r="O283" s="88" t="n"/>
      <c r="P283" s="63" t="n">
        <f aca="false" ca="false" dt2D="false" dtr="false" t="normal">N283-Q283-R283-S283-O283-T283</f>
        <v>80836.67000000016</v>
      </c>
      <c r="Q283" s="63" t="n"/>
      <c r="R283" s="63" t="n">
        <v>196260.96</v>
      </c>
      <c r="S283" s="63" t="n">
        <v>2086538.92</v>
      </c>
      <c r="T283" s="63" t="n"/>
      <c r="U283" s="63" t="n">
        <f aca="false" ca="false" dt2D="false" dtr="false" t="normal">$N283/($K283+$L283)</f>
        <v>2712.1475043029263</v>
      </c>
      <c r="V283" s="63" t="n">
        <f aca="false" ca="false" dt2D="false" dtr="false" t="normal">$N283/($K283+$L283)</f>
        <v>2712.1475043029263</v>
      </c>
      <c r="W283" s="89" t="n">
        <v>2020</v>
      </c>
      <c r="X283" s="4" t="n">
        <f aca="false" ca="false" dt2D="false" dtr="false" t="normal">+N283-'Приложение №2'!F283</f>
        <v>0</v>
      </c>
      <c r="AA283" s="65" t="n">
        <f aca="false" ca="false" dt2D="false" dtr="false" t="normal">SUM(AB283:AP283)</f>
        <v>2363636.5500000003</v>
      </c>
      <c r="AB283" s="68" t="n">
        <v>0</v>
      </c>
      <c r="AC283" s="68" t="n">
        <v>0</v>
      </c>
      <c r="AD283" s="68" t="n">
        <v>0</v>
      </c>
      <c r="AE283" s="68" t="n">
        <v>0</v>
      </c>
      <c r="AF283" s="68" t="n">
        <v>0</v>
      </c>
      <c r="AG283" s="68" t="n">
        <v>0</v>
      </c>
      <c r="AH283" s="68" t="n"/>
      <c r="AI283" s="68" t="n">
        <v>0</v>
      </c>
      <c r="AJ283" s="68" t="n">
        <v>2363636.55</v>
      </c>
      <c r="AK283" s="68" t="n">
        <v>0</v>
      </c>
      <c r="AL283" s="72" t="n">
        <v>0</v>
      </c>
      <c r="AM283" s="68" t="n">
        <v>0</v>
      </c>
      <c r="AN283" s="68" t="n"/>
      <c r="AO283" s="68" t="n"/>
      <c r="AP283" s="79" t="n"/>
      <c r="AQ283" s="55" t="n">
        <f aca="false" ca="false" dt2D="false" dtr="false" t="normal">+N283-'Приложение №2'!F283</f>
        <v>0</v>
      </c>
    </row>
    <row customHeight="true" ht="15" outlineLevel="0" r="284">
      <c r="A284" s="59" t="n">
        <f aca="false" ca="false" dt2D="false" dtr="false" t="normal">+A283+1</f>
        <v>265</v>
      </c>
      <c r="B284" s="60" t="n">
        <f aca="false" ca="false" dt2D="false" dtr="false" t="normal">+B283+1</f>
        <v>92</v>
      </c>
      <c r="C284" s="70" t="s">
        <v>194</v>
      </c>
      <c r="D284" s="70" t="s">
        <v>317</v>
      </c>
      <c r="E284" s="62" t="n">
        <v>1988</v>
      </c>
      <c r="F284" s="62" t="n">
        <v>2009</v>
      </c>
      <c r="G284" s="62" t="s">
        <v>70</v>
      </c>
      <c r="H284" s="62" t="n">
        <v>2</v>
      </c>
      <c r="I284" s="62" t="n">
        <v>2</v>
      </c>
      <c r="J284" s="68" t="n">
        <v>870.6</v>
      </c>
      <c r="K284" s="68" t="n">
        <v>0</v>
      </c>
      <c r="L284" s="68" t="n">
        <v>789.1</v>
      </c>
      <c r="M284" s="71" t="n">
        <v>27</v>
      </c>
      <c r="N284" s="65" t="n">
        <f aca="false" ca="false" dt2D="false" dtr="false" t="normal">AA284</f>
        <v>978777.5599999999</v>
      </c>
      <c r="O284" s="88" t="n"/>
      <c r="P284" s="63" t="n">
        <f aca="false" ca="false" dt2D="false" dtr="false" t="normal">N284-Q284-R284-S284-O284-T284</f>
        <v>666979.38</v>
      </c>
      <c r="Q284" s="63" t="n"/>
      <c r="R284" s="63" t="n">
        <v>127332.33</v>
      </c>
      <c r="S284" s="63" t="n">
        <v>184465.85</v>
      </c>
      <c r="T284" s="63" t="n"/>
      <c r="U284" s="63" t="n">
        <f aca="false" ca="false" dt2D="false" dtr="false" t="normal">$N284/($K284+$L284)</f>
        <v>1240.372018755544</v>
      </c>
      <c r="V284" s="63" t="n">
        <f aca="false" ca="false" dt2D="false" dtr="false" t="normal">$N284/($K284+$L284)</f>
        <v>1240.372018755544</v>
      </c>
      <c r="W284" s="89" t="n">
        <v>2020</v>
      </c>
      <c r="X284" s="4" t="n">
        <f aca="false" ca="false" dt2D="false" dtr="false" t="normal">+N284-'Приложение №2'!F284</f>
        <v>0</v>
      </c>
      <c r="AA284" s="65" t="n">
        <f aca="false" ca="false" dt2D="false" dtr="false" t="normal">SUM(AB284:AP284)</f>
        <v>978777.5599999999</v>
      </c>
      <c r="AB284" s="68" t="n">
        <v>0</v>
      </c>
      <c r="AC284" s="68" t="n">
        <v>0</v>
      </c>
      <c r="AD284" s="68" t="n">
        <v>0</v>
      </c>
      <c r="AE284" s="68" t="n">
        <v>0</v>
      </c>
      <c r="AF284" s="68" t="n">
        <v>0</v>
      </c>
      <c r="AG284" s="68" t="n">
        <v>0</v>
      </c>
      <c r="AH284" s="68" t="n"/>
      <c r="AI284" s="68" t="n">
        <v>0</v>
      </c>
      <c r="AJ284" s="68" t="n">
        <v>0</v>
      </c>
      <c r="AK284" s="68" t="n">
        <v>0</v>
      </c>
      <c r="AL284" s="72" t="n">
        <v>0</v>
      </c>
      <c r="AM284" s="68" t="n">
        <v>978777.56</v>
      </c>
      <c r="AN284" s="68" t="n"/>
      <c r="AO284" s="68" t="n"/>
      <c r="AP284" s="79" t="n"/>
      <c r="AQ284" s="55" t="n">
        <f aca="false" ca="false" dt2D="false" dtr="false" t="normal">+N284-'Приложение №2'!F284</f>
        <v>0</v>
      </c>
    </row>
    <row customHeight="true" ht="15" outlineLevel="0" r="285">
      <c r="A285" s="59" t="n">
        <f aca="false" ca="false" dt2D="false" dtr="false" t="normal">+A284+1</f>
        <v>266</v>
      </c>
      <c r="B285" s="60" t="n">
        <f aca="false" ca="false" dt2D="false" dtr="false" t="normal">+B284+1</f>
        <v>93</v>
      </c>
      <c r="C285" s="70" t="s">
        <v>125</v>
      </c>
      <c r="D285" s="70" t="s">
        <v>198</v>
      </c>
      <c r="E285" s="62" t="n">
        <v>1995</v>
      </c>
      <c r="F285" s="62" t="n">
        <v>1995</v>
      </c>
      <c r="G285" s="62" t="s">
        <v>70</v>
      </c>
      <c r="H285" s="62" t="n">
        <v>5</v>
      </c>
      <c r="I285" s="62" t="n">
        <v>4</v>
      </c>
      <c r="J285" s="68" t="n">
        <v>4970.7</v>
      </c>
      <c r="K285" s="68" t="n">
        <v>4459.8</v>
      </c>
      <c r="L285" s="68" t="n">
        <v>0</v>
      </c>
      <c r="M285" s="71" t="n">
        <v>173</v>
      </c>
      <c r="N285" s="65" t="n">
        <f aca="false" ca="false" dt2D="false" dtr="false" t="normal">AA285</f>
        <v>4469917.24</v>
      </c>
      <c r="O285" s="88" t="n"/>
      <c r="P285" s="63" t="n"/>
      <c r="Q285" s="63" t="n"/>
      <c r="R285" s="63" t="n">
        <v>560475.56</v>
      </c>
      <c r="S285" s="63" t="n">
        <f aca="false" ca="false" dt2D="false" dtr="false" t="normal">N285-O285-Q285-R285-T285</f>
        <v>3909441.68</v>
      </c>
      <c r="T285" s="63" t="n"/>
      <c r="U285" s="63" t="n">
        <f aca="false" ca="false" dt2D="false" dtr="false" t="normal">$N285/($K285+$L285)</f>
        <v>1002.2685411901879</v>
      </c>
      <c r="V285" s="63" t="n">
        <f aca="false" ca="false" dt2D="false" dtr="false" t="normal">$N285/($K285+$L285)</f>
        <v>1002.2685411901879</v>
      </c>
      <c r="W285" s="89" t="n">
        <v>2020</v>
      </c>
      <c r="X285" s="4" t="n">
        <f aca="false" ca="false" dt2D="false" dtr="false" t="normal">+N285-'Приложение №2'!F285</f>
        <v>0</v>
      </c>
      <c r="AA285" s="65" t="n">
        <f aca="false" ca="false" dt2D="false" dtr="false" t="normal">SUM(AB285:AP285)</f>
        <v>4469917.24</v>
      </c>
      <c r="AB285" s="68" t="n">
        <v>2861064.47</v>
      </c>
      <c r="AC285" s="68" t="n">
        <v>1533644.19</v>
      </c>
      <c r="AD285" s="68" t="n">
        <v>0</v>
      </c>
      <c r="AE285" s="68" t="n">
        <v>0</v>
      </c>
      <c r="AF285" s="68" t="n"/>
      <c r="AG285" s="68" t="n">
        <v>0</v>
      </c>
      <c r="AH285" s="68" t="n"/>
      <c r="AI285" s="68" t="n">
        <v>0</v>
      </c>
      <c r="AJ285" s="68" t="n">
        <v>0</v>
      </c>
      <c r="AK285" s="68" t="n">
        <v>0</v>
      </c>
      <c r="AL285" s="72" t="n">
        <v>0</v>
      </c>
      <c r="AM285" s="68" t="n">
        <v>0</v>
      </c>
      <c r="AN285" s="68" t="n"/>
      <c r="AO285" s="68" t="n"/>
      <c r="AP285" s="79" t="n">
        <v>75208.58</v>
      </c>
      <c r="AQ285" s="55" t="n">
        <f aca="false" ca="false" dt2D="false" dtr="false" t="normal">+N285-'Приложение №2'!F285</f>
        <v>0</v>
      </c>
    </row>
    <row outlineLevel="0" r="286">
      <c r="A286" s="73" t="n"/>
      <c r="B286" s="74" t="n"/>
      <c r="C286" s="83" t="n"/>
      <c r="D286" s="84" t="s">
        <v>318</v>
      </c>
      <c r="E286" s="85" t="n"/>
      <c r="F286" s="85" t="n"/>
      <c r="G286" s="85" t="n"/>
      <c r="H286" s="85" t="n"/>
      <c r="I286" s="85" t="n"/>
      <c r="J286" s="86" t="n">
        <f aca="false" ca="false" dt2D="false" dtr="false" t="normal">SUM(J287:J339)</f>
        <v>2984299.330000002</v>
      </c>
      <c r="K286" s="86" t="n">
        <f aca="false" ca="false" dt2D="false" dtr="false" t="normal">SUM(K287:K339)</f>
        <v>2473193.640000002</v>
      </c>
      <c r="L286" s="86" t="n">
        <f aca="false" ca="false" dt2D="false" dtr="false" t="normal">SUM(L287:L339)</f>
        <v>88549.07000000008</v>
      </c>
      <c r="M286" s="86" t="n">
        <f aca="false" ca="false" dt2D="false" dtr="false" t="normal">SUM(M287:M339)</f>
        <v>106613</v>
      </c>
      <c r="N286" s="86" t="n">
        <f aca="false" ca="false" dt2D="false" dtr="false" t="normal">SUM(N287:N325)</f>
        <v>193857488.177</v>
      </c>
      <c r="O286" s="86" t="n">
        <f aca="false" ca="false" dt2D="false" dtr="false" t="normal">SUM(O287:O325)</f>
        <v>0</v>
      </c>
      <c r="P286" s="86" t="n">
        <f aca="false" ca="false" dt2D="false" dtr="false" t="normal">SUM(P287:P325)</f>
        <v>66022068.19</v>
      </c>
      <c r="Q286" s="86" t="n">
        <f aca="false" ca="false" dt2D="false" dtr="false" t="normal">SUM(Q287:Q325)</f>
        <v>0</v>
      </c>
      <c r="R286" s="86" t="n">
        <f aca="false" ca="false" dt2D="false" dtr="false" t="normal">SUM(R287:R325)</f>
        <v>56197435.4278</v>
      </c>
      <c r="S286" s="86" t="n">
        <f aca="false" ca="false" dt2D="false" dtr="false" t="normal">SUM(S287:S325)</f>
        <v>71637984.5592</v>
      </c>
      <c r="T286" s="86" t="n">
        <f aca="false" ca="false" dt2D="false" dtr="false" t="normal">SUM(T287:T325)</f>
        <v>0</v>
      </c>
      <c r="U286" s="86" t="n"/>
      <c r="V286" s="86" t="n"/>
      <c r="W286" s="86" t="n"/>
      <c r="X286" s="4" t="n">
        <f aca="false" ca="false" dt2D="false" dtr="false" t="normal">+N286-'Приложение №2'!F286</f>
        <v>-0.000000029802322387695312</v>
      </c>
      <c r="Y286" s="86" t="n">
        <f aca="false" ca="false" dt2D="false" dtr="false" t="normal">SUM(Y287:Y325)</f>
        <v>0</v>
      </c>
      <c r="Z286" s="86" t="n">
        <f aca="false" ca="false" dt2D="false" dtr="false" t="normal">SUM(Z287:Z325)</f>
        <v>0</v>
      </c>
      <c r="AA286" s="86" t="n">
        <f aca="false" ca="false" dt2D="false" dtr="false" t="normal">SUM(AA287:AA325)</f>
        <v>193857488.177</v>
      </c>
      <c r="AB286" s="86" t="n">
        <f aca="false" ca="false" dt2D="false" dtr="false" t="normal">SUM(AB287:AB325)</f>
        <v>21164737.389999997</v>
      </c>
      <c r="AC286" s="86" t="n">
        <f aca="false" ca="false" dt2D="false" dtr="false" t="normal">SUM(AC287:AC325)</f>
        <v>9204479.48</v>
      </c>
      <c r="AD286" s="86" t="n">
        <f aca="false" ca="false" dt2D="false" dtr="false" t="normal">SUM(AD287:AD325)</f>
        <v>4986967.68</v>
      </c>
      <c r="AE286" s="86" t="n">
        <f aca="false" ca="false" dt2D="false" dtr="false" t="normal">SUM(AE287:AE325)</f>
        <v>5172623.6899999995</v>
      </c>
      <c r="AF286" s="86" t="n">
        <f aca="false" ca="false" dt2D="false" dtr="false" t="normal">SUM(AF287:AF325)</f>
        <v>0</v>
      </c>
      <c r="AG286" s="86" t="n">
        <f aca="false" ca="false" dt2D="false" dtr="false" t="normal">SUM(AG287:AG325)</f>
        <v>0</v>
      </c>
      <c r="AH286" s="86" t="n">
        <f aca="false" ca="false" dt2D="false" dtr="false" t="normal">SUM(AH287:AH325)</f>
        <v>222016.91</v>
      </c>
      <c r="AI286" s="86" t="n">
        <f aca="false" ca="false" dt2D="false" dtr="false" t="normal">SUM(AI287:AI325)</f>
        <v>125173177.04700002</v>
      </c>
      <c r="AJ286" s="86" t="n">
        <f aca="false" ca="false" dt2D="false" dtr="false" t="normal">SUM(AJ287:AJ325)</f>
        <v>0</v>
      </c>
      <c r="AK286" s="86" t="n">
        <f aca="false" ca="false" dt2D="false" dtr="false" t="normal">SUM(AK287:AK325)</f>
        <v>15588435.39</v>
      </c>
      <c r="AL286" s="86" t="n">
        <f aca="false" ca="false" dt2D="false" dtr="false" t="normal">SUM(AL287:AL325)</f>
        <v>4275587.5</v>
      </c>
      <c r="AM286" s="86" t="n">
        <f aca="false" ca="false" dt2D="false" dtr="false" t="normal">SUM(AM287:AM325)</f>
        <v>0</v>
      </c>
      <c r="AN286" s="86" t="n">
        <f aca="false" ca="false" dt2D="false" dtr="false" t="normal">SUM(AN287:AN325)</f>
        <v>5453735.870000003</v>
      </c>
      <c r="AO286" s="86" t="n">
        <f aca="false" ca="false" dt2D="false" dtr="false" t="normal">SUM(AO287:AO325)</f>
        <v>805438.8099999999</v>
      </c>
      <c r="AP286" s="86" t="n">
        <f aca="false" ca="false" dt2D="false" dtr="false" t="normal">SUM(AP287:AP325)</f>
        <v>1810288.4100000001</v>
      </c>
      <c r="AQ286" s="55" t="n"/>
    </row>
    <row customHeight="true" ht="15" outlineLevel="0" r="287">
      <c r="A287" s="59" t="n">
        <f aca="false" ca="false" dt2D="false" dtr="false" t="normal">+A285+1</f>
        <v>267</v>
      </c>
      <c r="B287" s="60" t="n">
        <v>1</v>
      </c>
      <c r="C287" s="60" t="s">
        <v>63</v>
      </c>
      <c r="D287" s="60" t="s">
        <v>319</v>
      </c>
      <c r="E287" s="61" t="n">
        <v>1995</v>
      </c>
      <c r="F287" s="61" t="n">
        <v>2013</v>
      </c>
      <c r="G287" s="60" t="s">
        <v>60</v>
      </c>
      <c r="H287" s="61" t="n">
        <v>9</v>
      </c>
      <c r="I287" s="61" t="n">
        <v>4</v>
      </c>
      <c r="J287" s="60" t="n">
        <v>9107.2</v>
      </c>
      <c r="K287" s="60" t="n">
        <v>6630.4</v>
      </c>
      <c r="L287" s="60" t="n">
        <v>133</v>
      </c>
      <c r="M287" s="60" t="n">
        <v>270</v>
      </c>
      <c r="N287" s="65" t="n">
        <f aca="false" ca="false" dt2D="false" dtr="false" t="normal">AA287</f>
        <v>3109557.33</v>
      </c>
      <c r="O287" s="63" t="n"/>
      <c r="P287" s="63" t="n">
        <v>0</v>
      </c>
      <c r="Q287" s="63" t="n"/>
      <c r="R287" s="63" t="n">
        <f aca="false" ca="false" dt2D="false" dtr="false" t="normal">N287</f>
        <v>3109557.33</v>
      </c>
      <c r="S287" s="63" t="n"/>
      <c r="T287" s="63" t="n"/>
      <c r="U287" s="63" t="n">
        <f aca="false" ca="false" dt2D="false" dtr="false" t="normal">$N287/($K287+$L287)</f>
        <v>459.7624464026969</v>
      </c>
      <c r="V287" s="63" t="n">
        <f aca="false" ca="false" dt2D="false" dtr="false" t="normal">$N287/($K287+$L287)</f>
        <v>459.7624464026969</v>
      </c>
      <c r="W287" s="89" t="n">
        <v>2020</v>
      </c>
      <c r="X287" s="1" t="n">
        <v>2020</v>
      </c>
      <c r="AA287" s="65" t="n">
        <f aca="false" ca="false" dt2D="false" dtr="false" t="normal">SUM(AB287:AP287)</f>
        <v>3109557.33</v>
      </c>
      <c r="AB287" s="63" t="n">
        <v>0</v>
      </c>
      <c r="AC287" s="63" t="n">
        <v>0</v>
      </c>
      <c r="AD287" s="63" t="n">
        <v>0</v>
      </c>
      <c r="AE287" s="63" t="n">
        <v>0</v>
      </c>
      <c r="AF287" s="63" t="n">
        <v>0</v>
      </c>
      <c r="AG287" s="63" t="n">
        <v>0</v>
      </c>
      <c r="AH287" s="63" t="n"/>
      <c r="AI287" s="63" t="n">
        <v>3010386.57</v>
      </c>
      <c r="AJ287" s="63" t="n">
        <v>0</v>
      </c>
      <c r="AK287" s="63" t="n">
        <v>0</v>
      </c>
      <c r="AL287" s="63" t="n">
        <v>0</v>
      </c>
      <c r="AM287" s="63" t="n">
        <v>0</v>
      </c>
      <c r="AN287" s="68" t="n">
        <v>55593.51</v>
      </c>
      <c r="AO287" s="68" t="n">
        <v>43577.25</v>
      </c>
      <c r="AP287" s="79" t="n"/>
      <c r="AQ287" s="55" t="n"/>
    </row>
    <row customHeight="true" ht="15" outlineLevel="0" r="288">
      <c r="A288" s="59" t="n">
        <f aca="false" ca="false" dt2D="false" dtr="false" t="normal">+A287+1</f>
        <v>268</v>
      </c>
      <c r="B288" s="60" t="n">
        <f aca="false" ca="false" dt2D="false" dtr="false" t="normal">+B287+1</f>
        <v>2</v>
      </c>
      <c r="C288" s="70" t="s">
        <v>54</v>
      </c>
      <c r="D288" s="70" t="s">
        <v>320</v>
      </c>
      <c r="E288" s="62" t="n">
        <v>1994</v>
      </c>
      <c r="F288" s="62" t="n">
        <v>1999</v>
      </c>
      <c r="G288" s="62" t="s">
        <v>56</v>
      </c>
      <c r="H288" s="62" t="n">
        <v>10</v>
      </c>
      <c r="I288" s="62" t="n">
        <v>2</v>
      </c>
      <c r="J288" s="68" t="n">
        <v>6586.2</v>
      </c>
      <c r="K288" s="68" t="n">
        <v>5635</v>
      </c>
      <c r="L288" s="68" t="n">
        <v>0</v>
      </c>
      <c r="M288" s="71" t="n">
        <v>227</v>
      </c>
      <c r="N288" s="65" t="n">
        <f aca="false" ca="false" dt2D="false" dtr="false" t="normal">AA288</f>
        <v>6262197.470000001</v>
      </c>
      <c r="O288" s="68" t="n"/>
      <c r="P288" s="63" t="n">
        <v>0</v>
      </c>
      <c r="Q288" s="63" t="n"/>
      <c r="R288" s="63" t="n">
        <v>1937050.53</v>
      </c>
      <c r="S288" s="63" t="n">
        <f aca="false" ca="false" dt2D="false" dtr="false" t="normal">N288-O288-Q288-R288-T288</f>
        <v>4325146.94</v>
      </c>
      <c r="T288" s="68" t="n"/>
      <c r="U288" s="63" t="n">
        <f aca="false" ca="false" dt2D="false" dtr="false" t="normal">$N288/($K288+$L288)</f>
        <v>1111.3038988464953</v>
      </c>
      <c r="V288" s="63" t="n">
        <f aca="false" ca="false" dt2D="false" dtr="false" t="normal">$N288/($K288+$L288)</f>
        <v>1111.3038988464953</v>
      </c>
      <c r="W288" s="89" t="n">
        <v>2020</v>
      </c>
      <c r="X288" s="1" t="n">
        <v>2020</v>
      </c>
      <c r="AA288" s="65" t="n">
        <f aca="false" ca="false" dt2D="false" dtr="false" t="normal">SUM(AB288:AP288)</f>
        <v>6262197.470000001</v>
      </c>
      <c r="AB288" s="63" t="n">
        <v>0</v>
      </c>
      <c r="AC288" s="63" t="n">
        <v>0</v>
      </c>
      <c r="AD288" s="63" t="n">
        <v>0</v>
      </c>
      <c r="AE288" s="63" t="n">
        <v>0</v>
      </c>
      <c r="AF288" s="63" t="n">
        <v>0</v>
      </c>
      <c r="AG288" s="63" t="n">
        <v>0</v>
      </c>
      <c r="AH288" s="63" t="n"/>
      <c r="AI288" s="63" t="n">
        <v>6189203.01</v>
      </c>
      <c r="AJ288" s="63" t="n">
        <v>0</v>
      </c>
      <c r="AK288" s="63" t="n">
        <v>0</v>
      </c>
      <c r="AL288" s="63" t="n">
        <v>0</v>
      </c>
      <c r="AM288" s="63" t="n">
        <v>0</v>
      </c>
      <c r="AN288" s="68" t="n">
        <v>51035.71</v>
      </c>
      <c r="AO288" s="68" t="n">
        <v>21958.75</v>
      </c>
      <c r="AP288" s="79" t="n"/>
      <c r="AQ288" s="55" t="n"/>
    </row>
    <row customHeight="true" ht="15" outlineLevel="0" r="289">
      <c r="A289" s="59" t="n">
        <f aca="false" ca="false" dt2D="false" dtr="false" t="normal">+A288+1</f>
        <v>269</v>
      </c>
      <c r="B289" s="60" t="n">
        <f aca="false" ca="false" dt2D="false" dtr="false" t="normal">+B288+1</f>
        <v>3</v>
      </c>
      <c r="C289" s="70" t="s">
        <v>143</v>
      </c>
      <c r="D289" s="70" t="s">
        <v>321</v>
      </c>
      <c r="E289" s="62" t="n">
        <v>1986</v>
      </c>
      <c r="F289" s="62" t="n">
        <v>2016</v>
      </c>
      <c r="G289" s="62" t="s">
        <v>56</v>
      </c>
      <c r="H289" s="62" t="n">
        <v>9</v>
      </c>
      <c r="I289" s="62" t="n">
        <v>1</v>
      </c>
      <c r="J289" s="68" t="n">
        <v>3158.3</v>
      </c>
      <c r="K289" s="68" t="n">
        <v>2677.4</v>
      </c>
      <c r="L289" s="68" t="n">
        <v>0</v>
      </c>
      <c r="M289" s="71" t="n">
        <v>111</v>
      </c>
      <c r="N289" s="65" t="n">
        <f aca="false" ca="false" dt2D="false" dtr="false" t="normal">AA289</f>
        <v>5430999.080000001</v>
      </c>
      <c r="O289" s="68" t="n"/>
      <c r="P289" s="63" t="n">
        <f aca="false" ca="false" dt2D="false" dtr="false" t="normal">N289-Q289-R289-S289-O289-T289</f>
        <v>3859215.180000001</v>
      </c>
      <c r="Q289" s="63" t="n"/>
      <c r="R289" s="63" t="n">
        <v>1571783.9</v>
      </c>
      <c r="S289" s="63" t="n"/>
      <c r="T289" s="68" t="n"/>
      <c r="U289" s="63" t="n">
        <f aca="false" ca="false" dt2D="false" dtr="false" t="normal">$N289/($K289+$L289)</f>
        <v>2028.460103085083</v>
      </c>
      <c r="V289" s="63" t="n">
        <f aca="false" ca="false" dt2D="false" dtr="false" t="normal">$N289/($K289+$L289)</f>
        <v>2028.460103085083</v>
      </c>
      <c r="W289" s="89" t="n">
        <v>2020</v>
      </c>
      <c r="X289" s="1" t="n">
        <v>2020</v>
      </c>
      <c r="AA289" s="65" t="n">
        <f aca="false" ca="false" dt2D="false" dtr="false" t="normal">SUM(AB289:AP289)</f>
        <v>5430999.080000001</v>
      </c>
      <c r="AB289" s="105" t="n"/>
      <c r="AC289" s="105" t="n"/>
      <c r="AD289" s="105" t="n"/>
      <c r="AE289" s="105" t="n"/>
      <c r="AF289" s="105" t="n"/>
      <c r="AG289" s="105" t="n"/>
      <c r="AH289" s="105" t="n"/>
      <c r="AI289" s="106" t="n">
        <v>3190668.14</v>
      </c>
      <c r="AJ289" s="105" t="n"/>
      <c r="AK289" s="107" t="n">
        <v>1289653.51</v>
      </c>
      <c r="AL289" s="105" t="n"/>
      <c r="AM289" s="105" t="n"/>
      <c r="AN289" s="106" t="n">
        <v>817109.53</v>
      </c>
      <c r="AO289" s="106" t="n">
        <v>39148</v>
      </c>
      <c r="AP289" s="108" t="n">
        <v>94419.9</v>
      </c>
      <c r="AQ289" s="55" t="n"/>
    </row>
    <row customFormat="true" customHeight="true" ht="15" outlineLevel="0" r="290" s="109">
      <c r="A290" s="59" t="n">
        <f aca="false" ca="false" dt2D="false" dtr="false" t="normal">+A289+1</f>
        <v>270</v>
      </c>
      <c r="B290" s="60" t="n">
        <f aca="false" ca="false" dt2D="false" dtr="false" t="normal">+B289+1</f>
        <v>4</v>
      </c>
      <c r="C290" s="70" t="s">
        <v>143</v>
      </c>
      <c r="D290" s="70" t="s">
        <v>322</v>
      </c>
      <c r="E290" s="62" t="n">
        <v>1986</v>
      </c>
      <c r="F290" s="62" t="n">
        <v>2016</v>
      </c>
      <c r="G290" s="62" t="s">
        <v>56</v>
      </c>
      <c r="H290" s="62" t="n">
        <v>5</v>
      </c>
      <c r="I290" s="62" t="n">
        <v>5</v>
      </c>
      <c r="J290" s="68" t="n">
        <v>7087.1</v>
      </c>
      <c r="K290" s="68" t="n">
        <v>5780.1</v>
      </c>
      <c r="L290" s="68" t="n">
        <v>157.3</v>
      </c>
      <c r="M290" s="71" t="n">
        <v>232</v>
      </c>
      <c r="N290" s="65" t="n">
        <f aca="false" ca="false" dt2D="false" dtr="false" t="normal">AA290</f>
        <v>3972684.37</v>
      </c>
      <c r="O290" s="68" t="n"/>
      <c r="P290" s="63" t="n">
        <f aca="false" ca="false" dt2D="false" dtr="false" t="normal">N290-Q290-R290-S290-O290-T290</f>
        <v>1619050.13</v>
      </c>
      <c r="Q290" s="63" t="n"/>
      <c r="R290" s="63" t="n">
        <v>2353634.24</v>
      </c>
      <c r="S290" s="63" t="n"/>
      <c r="T290" s="63" t="n"/>
      <c r="U290" s="63" t="n">
        <f aca="false" ca="false" dt2D="false" dtr="false" t="normal">$N290/($K290+$L290)</f>
        <v>669.0949523360393</v>
      </c>
      <c r="V290" s="63" t="n">
        <f aca="false" ca="false" dt2D="false" dtr="false" t="normal">$N290/($K290+$L290)</f>
        <v>669.0949523360393</v>
      </c>
      <c r="W290" s="89" t="n">
        <v>2020</v>
      </c>
      <c r="X290" s="1" t="n">
        <v>2020</v>
      </c>
      <c r="AA290" s="65" t="n">
        <f aca="false" ca="false" dt2D="false" dtr="false" t="normal">SUM(AB290:AP290)</f>
        <v>3972684.37</v>
      </c>
      <c r="AB290" s="63" t="n"/>
      <c r="AC290" s="63" t="n"/>
      <c r="AD290" s="63" t="n"/>
      <c r="AE290" s="63" t="n"/>
      <c r="AF290" s="63" t="n"/>
      <c r="AG290" s="63" t="n"/>
      <c r="AH290" s="63" t="n"/>
      <c r="AI290" s="63" t="n"/>
      <c r="AJ290" s="67" t="n"/>
      <c r="AK290" s="110" t="n">
        <v>3656747.38</v>
      </c>
      <c r="AL290" s="111" t="n"/>
      <c r="AM290" s="63" t="n"/>
      <c r="AN290" s="90" t="n">
        <v>198771.97</v>
      </c>
      <c r="AO290" s="90" t="n">
        <v>27245</v>
      </c>
      <c r="AP290" s="112" t="n">
        <v>89920.02</v>
      </c>
      <c r="AQ290" s="55" t="n"/>
    </row>
    <row customFormat="true" customHeight="true" ht="15" outlineLevel="0" r="291" s="109">
      <c r="A291" s="59" t="n">
        <f aca="false" ca="false" dt2D="false" dtr="false" t="normal">+A290+1</f>
        <v>271</v>
      </c>
      <c r="B291" s="60" t="n">
        <f aca="false" ca="false" dt2D="false" dtr="false" t="normal">+B290+1</f>
        <v>5</v>
      </c>
      <c r="C291" s="70" t="s">
        <v>143</v>
      </c>
      <c r="D291" s="70" t="s">
        <v>323</v>
      </c>
      <c r="E291" s="62" t="n">
        <v>1987</v>
      </c>
      <c r="F291" s="62" t="n">
        <v>2009</v>
      </c>
      <c r="G291" s="62" t="s">
        <v>56</v>
      </c>
      <c r="H291" s="62" t="n">
        <v>9</v>
      </c>
      <c r="I291" s="62" t="n">
        <v>5</v>
      </c>
      <c r="J291" s="68" t="n">
        <v>12244</v>
      </c>
      <c r="K291" s="68" t="n">
        <v>9423</v>
      </c>
      <c r="L291" s="68" t="n">
        <v>205.9</v>
      </c>
      <c r="M291" s="71" t="n">
        <v>401</v>
      </c>
      <c r="N291" s="65" t="n">
        <f aca="false" ca="false" dt2D="false" dtr="false" t="normal">AA291</f>
        <v>21295576.57</v>
      </c>
      <c r="O291" s="68" t="n"/>
      <c r="P291" s="63" t="n">
        <f aca="false" ca="false" dt2D="false" dtr="false" t="normal">N291-Q291-R291-S291-O291-T291</f>
        <v>17659575.6</v>
      </c>
      <c r="Q291" s="63" t="n"/>
      <c r="R291" s="63" t="n">
        <v>3636000.97</v>
      </c>
      <c r="S291" s="63" t="n"/>
      <c r="T291" s="68" t="n"/>
      <c r="U291" s="63" t="n">
        <f aca="false" ca="false" dt2D="false" dtr="false" t="normal">$N291/($K291+$L291)</f>
        <v>2211.631294332686</v>
      </c>
      <c r="V291" s="63" t="n">
        <f aca="false" ca="false" dt2D="false" dtr="false" t="normal">$N291/($K291+$L291)</f>
        <v>2211.631294332686</v>
      </c>
      <c r="W291" s="89" t="n">
        <v>2020</v>
      </c>
      <c r="X291" s="1" t="n">
        <v>2020</v>
      </c>
      <c r="AA291" s="65" t="n">
        <f aca="false" ca="false" dt2D="false" dtr="false" t="normal">SUM(AB291:AP291)</f>
        <v>21295576.57</v>
      </c>
      <c r="AB291" s="63" t="n">
        <v>6389669</v>
      </c>
      <c r="AC291" s="63" t="n">
        <v>7444931</v>
      </c>
      <c r="AD291" s="63" t="n">
        <v>2401898.24</v>
      </c>
      <c r="AE291" s="63" t="n">
        <v>3072772</v>
      </c>
      <c r="AF291" s="63" t="n"/>
      <c r="AG291" s="63" t="n"/>
      <c r="AH291" s="63" t="n"/>
      <c r="AI291" s="63" t="n"/>
      <c r="AJ291" s="63" t="n"/>
      <c r="AK291" s="113" t="n"/>
      <c r="AL291" s="63" t="n"/>
      <c r="AM291" s="67" t="n"/>
      <c r="AN291" s="110" t="n">
        <v>1411265.68</v>
      </c>
      <c r="AO291" s="114" t="n">
        <v>40704</v>
      </c>
      <c r="AP291" s="115" t="n">
        <v>534336.65</v>
      </c>
      <c r="AQ291" s="55" t="n"/>
    </row>
    <row customFormat="true" customHeight="true" ht="15" outlineLevel="0" r="292" s="109">
      <c r="A292" s="59" t="n">
        <f aca="false" ca="false" dt2D="false" dtr="false" t="normal">+A291+1</f>
        <v>272</v>
      </c>
      <c r="B292" s="60" t="n">
        <f aca="false" ca="false" dt2D="false" dtr="false" t="normal">+B291+1</f>
        <v>6</v>
      </c>
      <c r="C292" s="70" t="s">
        <v>143</v>
      </c>
      <c r="D292" s="70" t="s">
        <v>324</v>
      </c>
      <c r="E292" s="62" t="n">
        <v>1987</v>
      </c>
      <c r="F292" s="62" t="n">
        <v>2008</v>
      </c>
      <c r="G292" s="62" t="s">
        <v>56</v>
      </c>
      <c r="H292" s="62" t="n">
        <v>5</v>
      </c>
      <c r="I292" s="62" t="n">
        <v>4</v>
      </c>
      <c r="J292" s="68" t="n">
        <v>5846.9</v>
      </c>
      <c r="K292" s="68" t="n">
        <v>4733.9</v>
      </c>
      <c r="L292" s="68" t="n">
        <v>149.8</v>
      </c>
      <c r="M292" s="71" t="n">
        <v>187</v>
      </c>
      <c r="N292" s="65" t="n">
        <f aca="false" ca="false" dt2D="false" dtr="false" t="normal">AA292</f>
        <v>7001902.34</v>
      </c>
      <c r="O292" s="68" t="n"/>
      <c r="P292" s="63" t="n">
        <f aca="false" ca="false" dt2D="false" dtr="false" t="normal">N292-Q292-R292-S292-O292-T292</f>
        <v>5127897.109999999</v>
      </c>
      <c r="Q292" s="63" t="n"/>
      <c r="R292" s="63" t="n">
        <v>1874005.23</v>
      </c>
      <c r="S292" s="63" t="n"/>
      <c r="T292" s="63" t="n"/>
      <c r="U292" s="63" t="n">
        <f aca="false" ca="false" dt2D="false" dtr="false" t="normal">$N292/($K292+$L292)</f>
        <v>1433.7290046481153</v>
      </c>
      <c r="V292" s="63" t="n">
        <f aca="false" ca="false" dt2D="false" dtr="false" t="normal">$N292/($K292+$L292)</f>
        <v>1433.7290046481153</v>
      </c>
      <c r="W292" s="89" t="n">
        <v>2020</v>
      </c>
      <c r="X292" s="1" t="n">
        <v>2020</v>
      </c>
      <c r="AA292" s="65" t="n">
        <f aca="false" ca="false" dt2D="false" dtr="false" t="normal">SUM(AB292:AP292)</f>
        <v>7001902.34</v>
      </c>
      <c r="AB292" s="63" t="n">
        <v>3382095.76</v>
      </c>
      <c r="AC292" s="63" t="n"/>
      <c r="AD292" s="63" t="n"/>
      <c r="AE292" s="63" t="n"/>
      <c r="AF292" s="63" t="n"/>
      <c r="AG292" s="63" t="n"/>
      <c r="AH292" s="63" t="n"/>
      <c r="AI292" s="63" t="n"/>
      <c r="AJ292" s="63" t="n"/>
      <c r="AK292" s="63" t="n">
        <v>3034575.39</v>
      </c>
      <c r="AL292" s="63" t="n"/>
      <c r="AM292" s="63" t="n"/>
      <c r="AN292" s="94" t="n">
        <v>353002.93</v>
      </c>
      <c r="AO292" s="94" t="n">
        <v>45003</v>
      </c>
      <c r="AP292" s="79" t="n">
        <v>187225.26</v>
      </c>
      <c r="AQ292" s="55" t="n"/>
    </row>
    <row customFormat="true" customHeight="true" ht="15" outlineLevel="0" r="293" s="109">
      <c r="A293" s="59" t="n">
        <f aca="false" ca="false" dt2D="false" dtr="false" t="normal">+A292+1</f>
        <v>273</v>
      </c>
      <c r="B293" s="60" t="n">
        <f aca="false" ca="false" dt2D="false" dtr="false" t="normal">+B292+1</f>
        <v>7</v>
      </c>
      <c r="C293" s="70" t="s">
        <v>143</v>
      </c>
      <c r="D293" s="70" t="s">
        <v>325</v>
      </c>
      <c r="E293" s="62" t="n">
        <v>1987</v>
      </c>
      <c r="F293" s="62" t="n">
        <v>2009</v>
      </c>
      <c r="G293" s="62" t="s">
        <v>56</v>
      </c>
      <c r="H293" s="62" t="n">
        <v>5</v>
      </c>
      <c r="I293" s="62" t="n">
        <v>5</v>
      </c>
      <c r="J293" s="68" t="n">
        <v>7206.5</v>
      </c>
      <c r="K293" s="68" t="n">
        <v>5790.3</v>
      </c>
      <c r="L293" s="68" t="n">
        <v>235.7</v>
      </c>
      <c r="M293" s="71" t="n">
        <v>239</v>
      </c>
      <c r="N293" s="65" t="n">
        <f aca="false" ca="false" dt2D="false" dtr="false" t="normal">AA293</f>
        <v>8789135.629999999</v>
      </c>
      <c r="O293" s="68" t="n"/>
      <c r="P293" s="63" t="n">
        <f aca="false" ca="false" dt2D="false" dtr="false" t="normal">N293-Q293-R293-S293-O293-T293</f>
        <v>6620573.869999999</v>
      </c>
      <c r="Q293" s="63" t="n"/>
      <c r="R293" s="63" t="n">
        <v>2168561.76</v>
      </c>
      <c r="S293" s="63" t="n"/>
      <c r="T293" s="63" t="n"/>
      <c r="U293" s="63" t="n">
        <f aca="false" ca="false" dt2D="false" dtr="false" t="normal">$N293/($K293+$L293)</f>
        <v>1458.5356173249252</v>
      </c>
      <c r="V293" s="63" t="n">
        <f aca="false" ca="false" dt2D="false" dtr="false" t="normal">$N293/($K293+$L293)</f>
        <v>1458.5356173249252</v>
      </c>
      <c r="W293" s="89" t="n">
        <v>2020</v>
      </c>
      <c r="X293" s="1" t="n">
        <v>2020</v>
      </c>
      <c r="AA293" s="65" t="n">
        <f aca="false" ca="false" dt2D="false" dtr="false" t="normal">SUM(AB293:AP293)</f>
        <v>8789135.629999999</v>
      </c>
      <c r="AB293" s="63" t="n">
        <v>4328192.62</v>
      </c>
      <c r="AC293" s="63" t="n"/>
      <c r="AD293" s="63" t="n"/>
      <c r="AE293" s="63" t="n"/>
      <c r="AF293" s="63" t="n"/>
      <c r="AG293" s="63" t="n"/>
      <c r="AH293" s="63" t="n"/>
      <c r="AI293" s="116" t="n"/>
      <c r="AJ293" s="63" t="n"/>
      <c r="AK293" s="63" t="n">
        <v>3746638.81</v>
      </c>
      <c r="AL293" s="63" t="n"/>
      <c r="AM293" s="63" t="n"/>
      <c r="AN293" s="90" t="n">
        <v>435570.5</v>
      </c>
      <c r="AO293" s="90" t="n">
        <v>47576</v>
      </c>
      <c r="AP293" s="79" t="n">
        <v>231157.7</v>
      </c>
      <c r="AQ293" s="55" t="n"/>
    </row>
    <row customFormat="true" customHeight="true" ht="15" outlineLevel="0" r="294" s="109">
      <c r="A294" s="59" t="n">
        <f aca="false" ca="false" dt2D="false" dtr="false" t="normal">+A293+1</f>
        <v>274</v>
      </c>
      <c r="B294" s="60" t="n">
        <f aca="false" ca="false" dt2D="false" dtr="false" t="normal">+B293+1</f>
        <v>8</v>
      </c>
      <c r="C294" s="70" t="s">
        <v>143</v>
      </c>
      <c r="D294" s="70" t="s">
        <v>326</v>
      </c>
      <c r="E294" s="62" t="n">
        <v>1992</v>
      </c>
      <c r="F294" s="62" t="n">
        <v>1992</v>
      </c>
      <c r="G294" s="62" t="s">
        <v>56</v>
      </c>
      <c r="H294" s="62" t="n">
        <v>9</v>
      </c>
      <c r="I294" s="62" t="n">
        <v>1</v>
      </c>
      <c r="J294" s="68" t="n">
        <v>2861.2</v>
      </c>
      <c r="K294" s="68" t="n">
        <v>2229.9</v>
      </c>
      <c r="L294" s="68" t="n">
        <v>233.8</v>
      </c>
      <c r="M294" s="71" t="n">
        <v>68</v>
      </c>
      <c r="N294" s="65" t="n">
        <f aca="false" ca="false" dt2D="false" dtr="false" t="normal">AA294</f>
        <v>3411792</v>
      </c>
      <c r="O294" s="68" t="n"/>
      <c r="P294" s="63" t="n">
        <f aca="false" ca="false" dt2D="false" dtr="false" t="normal">N294-Q294-R294-S294-O294-T294</f>
        <v>2152673.55</v>
      </c>
      <c r="Q294" s="63" t="n"/>
      <c r="R294" s="63" t="n">
        <v>1259118.45</v>
      </c>
      <c r="S294" s="63" t="n"/>
      <c r="T294" s="68" t="n"/>
      <c r="U294" s="63" t="n">
        <f aca="false" ca="false" dt2D="false" dtr="false" t="normal">$N294/($K294+$L294)</f>
        <v>1384.82445102894</v>
      </c>
      <c r="V294" s="63" t="n">
        <f aca="false" ca="false" dt2D="false" dtr="false" t="normal">$N294/($K294+$L294)</f>
        <v>1384.82445102894</v>
      </c>
      <c r="W294" s="89" t="n">
        <v>2020</v>
      </c>
      <c r="X294" s="1" t="n">
        <v>2020</v>
      </c>
      <c r="AA294" s="65" t="n">
        <f aca="false" ca="false" dt2D="false" dtr="false" t="normal">SUM(AB294:AP294)</f>
        <v>3411792</v>
      </c>
      <c r="AB294" s="63" t="n"/>
      <c r="AC294" s="63" t="n"/>
      <c r="AD294" s="63" t="n"/>
      <c r="AE294" s="63" t="n"/>
      <c r="AF294" s="63" t="n"/>
      <c r="AG294" s="63" t="n"/>
      <c r="AH294" s="67" t="n"/>
      <c r="AI294" s="110" t="n">
        <v>3148448.36</v>
      </c>
      <c r="AJ294" s="111" t="n"/>
      <c r="AK294" s="63" t="n"/>
      <c r="AL294" s="63" t="n"/>
      <c r="AM294" s="67" t="n"/>
      <c r="AN294" s="117" t="n">
        <v>165707.8</v>
      </c>
      <c r="AO294" s="110" t="n">
        <v>30000</v>
      </c>
      <c r="AP294" s="118" t="n">
        <v>67635.84</v>
      </c>
      <c r="AQ294" s="55" t="n"/>
    </row>
    <row customHeight="true" ht="15" outlineLevel="0" r="295">
      <c r="A295" s="59" t="n">
        <f aca="false" ca="false" dt2D="false" dtr="false" t="normal">+A294+1</f>
        <v>275</v>
      </c>
      <c r="B295" s="60" t="n">
        <f aca="false" ca="false" dt2D="false" dtr="false" t="normal">+B294+1</f>
        <v>9</v>
      </c>
      <c r="C295" s="70" t="s">
        <v>143</v>
      </c>
      <c r="D295" s="70" t="s">
        <v>327</v>
      </c>
      <c r="E295" s="62" t="n">
        <v>1988</v>
      </c>
      <c r="F295" s="62" t="n">
        <v>2009</v>
      </c>
      <c r="G295" s="62" t="s">
        <v>56</v>
      </c>
      <c r="H295" s="62" t="n">
        <v>5</v>
      </c>
      <c r="I295" s="62" t="n">
        <v>6</v>
      </c>
      <c r="J295" s="68" t="n">
        <v>5149.1</v>
      </c>
      <c r="K295" s="68" t="n">
        <v>4602.7</v>
      </c>
      <c r="L295" s="68" t="n">
        <v>0</v>
      </c>
      <c r="M295" s="71" t="n">
        <v>195</v>
      </c>
      <c r="N295" s="65" t="n">
        <f aca="false" ca="false" dt2D="false" dtr="false" t="normal">AA295</f>
        <v>3658344.5300000003</v>
      </c>
      <c r="O295" s="68" t="n"/>
      <c r="P295" s="63" t="n">
        <f aca="false" ca="false" dt2D="false" dtr="false" t="normal">N295-Q295-R295-S295-O295-T295</f>
        <v>1761331.6900000002</v>
      </c>
      <c r="Q295" s="63" t="n"/>
      <c r="R295" s="63" t="n">
        <v>1897012.84</v>
      </c>
      <c r="S295" s="63" t="n"/>
      <c r="T295" s="63" t="n"/>
      <c r="U295" s="63" t="n">
        <f aca="false" ca="false" dt2D="false" dtr="false" t="normal">$N295/($K295+$L295)</f>
        <v>794.8257609663893</v>
      </c>
      <c r="V295" s="63" t="n">
        <f aca="false" ca="false" dt2D="false" dtr="false" t="normal">$N295/($K295+$L295)</f>
        <v>794.8257609663893</v>
      </c>
      <c r="W295" s="89" t="n">
        <v>2020</v>
      </c>
      <c r="X295" s="1" t="n">
        <v>2020</v>
      </c>
      <c r="AA295" s="65" t="n">
        <f aca="false" ca="false" dt2D="false" dtr="false" t="normal">SUM(AB295:AP295)</f>
        <v>3658344.5300000003</v>
      </c>
      <c r="AB295" s="63" t="n"/>
      <c r="AC295" s="63" t="n"/>
      <c r="AD295" s="63" t="n">
        <v>1291116.89</v>
      </c>
      <c r="AE295" s="63" t="n">
        <v>1837083.77</v>
      </c>
      <c r="AF295" s="63" t="n"/>
      <c r="AG295" s="63" t="n"/>
      <c r="AH295" s="63" t="n">
        <v>222016.91</v>
      </c>
      <c r="AI295" s="113" t="n"/>
      <c r="AJ295" s="63" t="n"/>
      <c r="AK295" s="63" t="n"/>
      <c r="AL295" s="63" t="n"/>
      <c r="AM295" s="63" t="n"/>
      <c r="AN295" s="94" t="n">
        <v>194856.43</v>
      </c>
      <c r="AO295" s="94" t="n">
        <v>24956</v>
      </c>
      <c r="AP295" s="79" t="n">
        <v>88314.53</v>
      </c>
      <c r="AQ295" s="55" t="n"/>
    </row>
    <row customHeight="true" ht="15" outlineLevel="0" r="296">
      <c r="A296" s="59" t="n">
        <f aca="false" ca="false" dt2D="false" dtr="false" t="normal">+A295+1</f>
        <v>276</v>
      </c>
      <c r="B296" s="60" t="n">
        <f aca="false" ca="false" dt2D="false" dtr="false" t="normal">+B295+1</f>
        <v>10</v>
      </c>
      <c r="C296" s="70" t="s">
        <v>54</v>
      </c>
      <c r="D296" s="70" t="s">
        <v>328</v>
      </c>
      <c r="E296" s="62" t="n">
        <v>1994</v>
      </c>
      <c r="F296" s="62" t="n">
        <v>2017</v>
      </c>
      <c r="G296" s="62" t="s">
        <v>56</v>
      </c>
      <c r="H296" s="62" t="n">
        <v>10</v>
      </c>
      <c r="I296" s="62" t="n">
        <v>1</v>
      </c>
      <c r="J296" s="68" t="n">
        <v>3265.2</v>
      </c>
      <c r="K296" s="68" t="n">
        <v>2805.8</v>
      </c>
      <c r="L296" s="68" t="n">
        <v>0</v>
      </c>
      <c r="M296" s="71" t="n">
        <v>90</v>
      </c>
      <c r="N296" s="65" t="n">
        <f aca="false" ca="false" dt2D="false" dtr="false" t="normal">AA296</f>
        <v>3153667.6842</v>
      </c>
      <c r="O296" s="68" t="n"/>
      <c r="P296" s="63" t="n">
        <v>0</v>
      </c>
      <c r="Q296" s="63" t="n"/>
      <c r="R296" s="63" t="n">
        <v>525295.3942</v>
      </c>
      <c r="S296" s="63" t="n">
        <f aca="false" ca="false" dt2D="false" dtr="false" t="normal">N296-O296-Q296-R296-T296</f>
        <v>2628372.29</v>
      </c>
      <c r="T296" s="68" t="n"/>
      <c r="U296" s="63" t="n">
        <f aca="false" ca="false" dt2D="false" dtr="false" t="normal">$N296/($K296+$L296)</f>
        <v>1123.9816395323971</v>
      </c>
      <c r="V296" s="63" t="n">
        <f aca="false" ca="false" dt2D="false" dtr="false" t="normal">$N296/($K296+$L296)</f>
        <v>1123.9816395323971</v>
      </c>
      <c r="W296" s="89" t="n">
        <v>2020</v>
      </c>
      <c r="X296" s="1" t="n">
        <v>2020</v>
      </c>
      <c r="AA296" s="65" t="n">
        <f aca="false" ca="false" dt2D="false" dtr="false" t="normal">SUM(AB296:AP296)</f>
        <v>3153667.6842</v>
      </c>
      <c r="AB296" s="63" t="n">
        <v>0</v>
      </c>
      <c r="AC296" s="63" t="n">
        <v>0</v>
      </c>
      <c r="AD296" s="63" t="n">
        <v>0</v>
      </c>
      <c r="AE296" s="63" t="n">
        <v>0</v>
      </c>
      <c r="AF296" s="63" t="n">
        <v>0</v>
      </c>
      <c r="AG296" s="63" t="n">
        <v>0</v>
      </c>
      <c r="AH296" s="63" t="n"/>
      <c r="AI296" s="63" t="n">
        <v>3094408.5742</v>
      </c>
      <c r="AJ296" s="68" t="n"/>
      <c r="AK296" s="63" t="n">
        <v>0</v>
      </c>
      <c r="AL296" s="63" t="n">
        <v>0</v>
      </c>
      <c r="AM296" s="63" t="n">
        <v>0</v>
      </c>
      <c r="AN296" s="68" t="n">
        <v>41887.44</v>
      </c>
      <c r="AO296" s="68" t="n">
        <v>17371.67</v>
      </c>
      <c r="AP296" s="79" t="n"/>
      <c r="AQ296" s="55" t="n"/>
    </row>
    <row customFormat="true" customHeight="true" ht="15" outlineLevel="0" r="297" s="109">
      <c r="A297" s="59" t="n">
        <f aca="false" ca="false" dt2D="false" dtr="false" t="normal">+A296+1</f>
        <v>277</v>
      </c>
      <c r="B297" s="60" t="n">
        <f aca="false" ca="false" dt2D="false" dtr="false" t="normal">+B296+1</f>
        <v>11</v>
      </c>
      <c r="C297" s="70" t="s">
        <v>143</v>
      </c>
      <c r="D297" s="70" t="s">
        <v>329</v>
      </c>
      <c r="E297" s="62" t="n">
        <v>1994</v>
      </c>
      <c r="F297" s="62" t="n">
        <v>2017</v>
      </c>
      <c r="G297" s="62" t="s">
        <v>56</v>
      </c>
      <c r="H297" s="62" t="n">
        <v>10</v>
      </c>
      <c r="I297" s="62" t="n">
        <v>1</v>
      </c>
      <c r="J297" s="68" t="n">
        <v>3224</v>
      </c>
      <c r="K297" s="68" t="n">
        <v>2776.2</v>
      </c>
      <c r="L297" s="68" t="n">
        <v>0</v>
      </c>
      <c r="M297" s="71" t="n">
        <v>96</v>
      </c>
      <c r="N297" s="65" t="n">
        <f aca="false" ca="false" dt2D="false" dtr="false" t="normal">AA297</f>
        <v>3578639.71</v>
      </c>
      <c r="O297" s="68" t="n"/>
      <c r="P297" s="63" t="n">
        <f aca="false" ca="false" dt2D="false" dtr="false" t="normal">N297-Q297-R297-S297-O297-T297</f>
        <v>2332661.9</v>
      </c>
      <c r="Q297" s="63" t="n"/>
      <c r="R297" s="63" t="n">
        <v>1245977.81</v>
      </c>
      <c r="S297" s="63" t="n"/>
      <c r="T297" s="68" t="n"/>
      <c r="U297" s="63" t="n">
        <f aca="false" ca="false" dt2D="false" dtr="false" t="normal">$N297/($K297+$L297)</f>
        <v>1289.0424717239393</v>
      </c>
      <c r="V297" s="63" t="n">
        <f aca="false" ca="false" dt2D="false" dtr="false" t="normal">$N297/($K297+$L297)</f>
        <v>1289.0424717239393</v>
      </c>
      <c r="W297" s="89" t="n">
        <v>2020</v>
      </c>
      <c r="X297" s="1" t="n">
        <v>2020</v>
      </c>
      <c r="AA297" s="65" t="n">
        <f aca="false" ca="false" dt2D="false" dtr="false" t="normal">SUM(AB297:AP297)</f>
        <v>3578639.71</v>
      </c>
      <c r="AB297" s="63" t="n"/>
      <c r="AC297" s="63" t="n"/>
      <c r="AD297" s="63" t="n"/>
      <c r="AE297" s="63" t="n"/>
      <c r="AF297" s="63" t="n"/>
      <c r="AG297" s="63" t="n"/>
      <c r="AH297" s="63" t="n"/>
      <c r="AI297" s="63" t="n">
        <v>3301435.87</v>
      </c>
      <c r="AJ297" s="68" t="n"/>
      <c r="AK297" s="63" t="n"/>
      <c r="AL297" s="63" t="n"/>
      <c r="AM297" s="63" t="n"/>
      <c r="AN297" s="68" t="n">
        <v>179568</v>
      </c>
      <c r="AO297" s="68" t="n">
        <v>30000</v>
      </c>
      <c r="AP297" s="79" t="n">
        <v>67635.84</v>
      </c>
      <c r="AQ297" s="55" t="n"/>
    </row>
    <row customHeight="true" ht="15" outlineLevel="0" r="298">
      <c r="A298" s="59" t="n">
        <f aca="false" ca="false" dt2D="false" dtr="false" t="normal">+A297+1</f>
        <v>278</v>
      </c>
      <c r="B298" s="60" t="n">
        <f aca="false" ca="false" dt2D="false" dtr="false" t="normal">+B297+1</f>
        <v>12</v>
      </c>
      <c r="C298" s="70" t="s">
        <v>54</v>
      </c>
      <c r="D298" s="70" t="s">
        <v>212</v>
      </c>
      <c r="E298" s="62" t="n">
        <v>1994</v>
      </c>
      <c r="F298" s="62" t="n">
        <v>1994</v>
      </c>
      <c r="G298" s="62" t="s">
        <v>56</v>
      </c>
      <c r="H298" s="62" t="n">
        <v>10</v>
      </c>
      <c r="I298" s="62" t="n">
        <v>1</v>
      </c>
      <c r="J298" s="68" t="n">
        <v>3200.9</v>
      </c>
      <c r="K298" s="68" t="n">
        <v>2754.1</v>
      </c>
      <c r="L298" s="68" t="n">
        <v>0</v>
      </c>
      <c r="M298" s="71" t="n">
        <v>107</v>
      </c>
      <c r="N298" s="65" t="n">
        <f aca="false" ca="false" dt2D="false" dtr="false" t="normal">AA298</f>
        <v>3160207.98</v>
      </c>
      <c r="O298" s="68" t="n"/>
      <c r="P298" s="63" t="n"/>
      <c r="Q298" s="63" t="n"/>
      <c r="R298" s="63" t="n">
        <v>294964.11</v>
      </c>
      <c r="S298" s="63" t="n">
        <f aca="false" ca="false" dt2D="false" dtr="false" t="normal">N298-O298-Q298-R298-T298</f>
        <v>2865243.87</v>
      </c>
      <c r="T298" s="68" t="n"/>
      <c r="U298" s="63" t="n">
        <f aca="false" ca="false" dt2D="false" dtr="false" t="normal">$N298/($K298+$L298)</f>
        <v>1147.455785919175</v>
      </c>
      <c r="V298" s="63" t="n">
        <f aca="false" ca="false" dt2D="false" dtr="false" t="normal">$N298/($K298+$L298)</f>
        <v>1147.455785919175</v>
      </c>
      <c r="W298" s="89" t="n">
        <v>2020</v>
      </c>
      <c r="X298" s="1" t="n">
        <v>2020</v>
      </c>
      <c r="AA298" s="65" t="n">
        <f aca="false" ca="false" dt2D="false" dtr="false" t="normal">SUM(AB298:AP298)</f>
        <v>3160207.98</v>
      </c>
      <c r="AB298" s="63" t="n">
        <v>0</v>
      </c>
      <c r="AC298" s="63" t="n">
        <v>0</v>
      </c>
      <c r="AD298" s="63" t="n">
        <v>0</v>
      </c>
      <c r="AE298" s="63" t="n">
        <v>0</v>
      </c>
      <c r="AF298" s="63" t="n">
        <v>0</v>
      </c>
      <c r="AG298" s="63" t="n">
        <v>0</v>
      </c>
      <c r="AH298" s="63" t="n"/>
      <c r="AI298" s="63" t="n">
        <v>3100928.26</v>
      </c>
      <c r="AJ298" s="63" t="n">
        <v>0</v>
      </c>
      <c r="AK298" s="63" t="n">
        <v>0</v>
      </c>
      <c r="AL298" s="68" t="n"/>
      <c r="AM298" s="63" t="n">
        <v>0</v>
      </c>
      <c r="AN298" s="68" t="n">
        <v>41871.15</v>
      </c>
      <c r="AO298" s="68" t="n">
        <v>17408.57</v>
      </c>
      <c r="AP298" s="79" t="n"/>
      <c r="AQ298" s="55" t="n"/>
    </row>
    <row customFormat="true" customHeight="true" ht="15" outlineLevel="0" r="299" s="109">
      <c r="A299" s="59" t="n">
        <f aca="false" ca="false" dt2D="false" dtr="false" t="normal">+A298+1</f>
        <v>279</v>
      </c>
      <c r="B299" s="60" t="n">
        <f aca="false" ca="false" dt2D="false" dtr="false" t="normal">+B298+1</f>
        <v>13</v>
      </c>
      <c r="C299" s="70" t="s">
        <v>143</v>
      </c>
      <c r="D299" s="70" t="s">
        <v>330</v>
      </c>
      <c r="E299" s="62" t="n">
        <v>1993</v>
      </c>
      <c r="F299" s="62" t="n">
        <v>1993</v>
      </c>
      <c r="G299" s="62" t="s">
        <v>56</v>
      </c>
      <c r="H299" s="62" t="n">
        <v>9</v>
      </c>
      <c r="I299" s="62" t="n">
        <v>1</v>
      </c>
      <c r="J299" s="68" t="n">
        <v>2888.5</v>
      </c>
      <c r="K299" s="68" t="n">
        <v>2493.4</v>
      </c>
      <c r="L299" s="68" t="n">
        <v>0</v>
      </c>
      <c r="M299" s="71" t="n">
        <v>69</v>
      </c>
      <c r="N299" s="65" t="n">
        <f aca="false" ca="false" dt2D="false" dtr="false" t="normal">AA299</f>
        <v>4411559.74</v>
      </c>
      <c r="O299" s="68" t="n"/>
      <c r="P299" s="63" t="n">
        <f aca="false" ca="false" dt2D="false" dtr="false" t="normal">N299-Q299-R299-S299-O299-T299</f>
        <v>3307148.6000000006</v>
      </c>
      <c r="Q299" s="63" t="n"/>
      <c r="R299" s="63" t="n">
        <v>1104411.14</v>
      </c>
      <c r="S299" s="63" t="n"/>
      <c r="T299" s="68" t="n"/>
      <c r="U299" s="63" t="n">
        <f aca="false" ca="false" dt2D="false" dtr="false" t="normal">$N299/($K299+$L299)</f>
        <v>1769.2948343627177</v>
      </c>
      <c r="V299" s="63" t="n">
        <f aca="false" ca="false" dt2D="false" dtr="false" t="normal">$N299/($K299+$L299)</f>
        <v>1769.2948343627177</v>
      </c>
      <c r="W299" s="89" t="n">
        <v>2020</v>
      </c>
      <c r="X299" s="1" t="n">
        <v>2020</v>
      </c>
      <c r="AA299" s="65" t="n">
        <f aca="false" ca="false" dt2D="false" dtr="false" t="normal">SUM(AB299:AP299)</f>
        <v>4411559.74</v>
      </c>
      <c r="AB299" s="63" t="n"/>
      <c r="AC299" s="63" t="n"/>
      <c r="AD299" s="63" t="n">
        <v>610778.54</v>
      </c>
      <c r="AE299" s="63" t="n">
        <v>262767.92</v>
      </c>
      <c r="AF299" s="63" t="n"/>
      <c r="AG299" s="63" t="n"/>
      <c r="AH299" s="63" t="n"/>
      <c r="AI299" s="63" t="n">
        <v>3155970.74</v>
      </c>
      <c r="AJ299" s="63" t="n"/>
      <c r="AK299" s="63" t="n"/>
      <c r="AL299" s="68" t="n"/>
      <c r="AM299" s="63" t="n"/>
      <c r="AN299" s="68" t="n">
        <v>224991.49</v>
      </c>
      <c r="AO299" s="68" t="n">
        <v>38459</v>
      </c>
      <c r="AP299" s="79" t="n">
        <v>118592.05</v>
      </c>
      <c r="AQ299" s="55" t="n"/>
    </row>
    <row customHeight="true" ht="15" outlineLevel="0" r="300">
      <c r="A300" s="59" t="n">
        <f aca="false" ca="false" dt2D="false" dtr="false" t="normal">+A299+1</f>
        <v>280</v>
      </c>
      <c r="B300" s="60" t="n">
        <f aca="false" ca="false" dt2D="false" dtr="false" t="normal">+B299+1</f>
        <v>14</v>
      </c>
      <c r="C300" s="70" t="s">
        <v>54</v>
      </c>
      <c r="D300" s="70" t="s">
        <v>331</v>
      </c>
      <c r="E300" s="62" t="n">
        <v>1994</v>
      </c>
      <c r="F300" s="62" t="n">
        <v>1994</v>
      </c>
      <c r="G300" s="62" t="s">
        <v>56</v>
      </c>
      <c r="H300" s="62" t="n">
        <v>9</v>
      </c>
      <c r="I300" s="62" t="n">
        <v>1</v>
      </c>
      <c r="J300" s="68" t="n">
        <v>4438.9</v>
      </c>
      <c r="K300" s="68" t="n">
        <v>3572.7</v>
      </c>
      <c r="L300" s="68" t="n">
        <v>28.5</v>
      </c>
      <c r="M300" s="71" t="n">
        <v>127</v>
      </c>
      <c r="N300" s="65" t="n">
        <f aca="false" ca="false" dt2D="false" dtr="false" t="normal">AA300</f>
        <v>3035084.95</v>
      </c>
      <c r="O300" s="68" t="n"/>
      <c r="P300" s="63" t="n">
        <v>0</v>
      </c>
      <c r="Q300" s="63" t="n"/>
      <c r="R300" s="63" t="n">
        <v>1479476.54</v>
      </c>
      <c r="S300" s="63" t="n">
        <f aca="false" ca="false" dt2D="false" dtr="false" t="normal">N300-O300-Q300-R300-T300</f>
        <v>1555608.4100000001</v>
      </c>
      <c r="T300" s="68" t="n"/>
      <c r="U300" s="63" t="n">
        <f aca="false" ca="false" dt2D="false" dtr="false" t="normal">$N300/($K300+$L300)</f>
        <v>842.7982200377653</v>
      </c>
      <c r="V300" s="63" t="n">
        <f aca="false" ca="false" dt2D="false" dtr="false" t="normal">$N300/($K300+$L300)</f>
        <v>842.7982200377653</v>
      </c>
      <c r="W300" s="89" t="n">
        <v>2020</v>
      </c>
      <c r="X300" s="1" t="n">
        <v>2020</v>
      </c>
      <c r="AA300" s="65" t="n">
        <f aca="false" ca="false" dt2D="false" dtr="false" t="normal">SUM(AB300:AP300)</f>
        <v>3035084.95</v>
      </c>
      <c r="AB300" s="63" t="n">
        <v>0</v>
      </c>
      <c r="AC300" s="63" t="n">
        <v>0</v>
      </c>
      <c r="AD300" s="63" t="n">
        <v>0</v>
      </c>
      <c r="AE300" s="63" t="n">
        <v>0</v>
      </c>
      <c r="AF300" s="63" t="n">
        <v>0</v>
      </c>
      <c r="AG300" s="63" t="n">
        <v>0</v>
      </c>
      <c r="AH300" s="63" t="n"/>
      <c r="AI300" s="63" t="n">
        <v>2970411.89</v>
      </c>
      <c r="AJ300" s="63" t="n">
        <v>0</v>
      </c>
      <c r="AK300" s="63" t="n">
        <v>0</v>
      </c>
      <c r="AL300" s="63" t="n">
        <v>0</v>
      </c>
      <c r="AM300" s="63" t="n">
        <v>0</v>
      </c>
      <c r="AN300" s="68" t="n">
        <v>45197.03</v>
      </c>
      <c r="AO300" s="68" t="n">
        <v>19476.03</v>
      </c>
      <c r="AP300" s="79" t="n"/>
      <c r="AQ300" s="55" t="n"/>
    </row>
    <row customHeight="true" ht="15" outlineLevel="0" r="301">
      <c r="A301" s="59" t="n">
        <f aca="false" ca="false" dt2D="false" dtr="false" t="normal">+A300+1</f>
        <v>281</v>
      </c>
      <c r="B301" s="60" t="n">
        <f aca="false" ca="false" dt2D="false" dtr="false" t="normal">+B300+1</f>
        <v>15</v>
      </c>
      <c r="C301" s="70" t="s">
        <v>54</v>
      </c>
      <c r="D301" s="70" t="s">
        <v>261</v>
      </c>
      <c r="E301" s="62" t="n">
        <v>1994</v>
      </c>
      <c r="F301" s="62" t="n">
        <v>1994</v>
      </c>
      <c r="G301" s="62" t="s">
        <v>56</v>
      </c>
      <c r="H301" s="62" t="n">
        <v>10</v>
      </c>
      <c r="I301" s="62" t="n">
        <v>1</v>
      </c>
      <c r="J301" s="68" t="n">
        <v>3182.1</v>
      </c>
      <c r="K301" s="68" t="n">
        <v>2454.2</v>
      </c>
      <c r="L301" s="68" t="n">
        <v>310</v>
      </c>
      <c r="M301" s="71" t="n">
        <v>81</v>
      </c>
      <c r="N301" s="65" t="n">
        <f aca="false" ca="false" dt2D="false" dtr="false" t="normal">AA301</f>
        <v>3166755.6500000004</v>
      </c>
      <c r="O301" s="68" t="n"/>
      <c r="P301" s="63" t="n">
        <v>0</v>
      </c>
      <c r="Q301" s="63" t="n"/>
      <c r="R301" s="63" t="n">
        <v>1073634.1</v>
      </c>
      <c r="S301" s="63" t="n">
        <f aca="false" ca="false" dt2D="false" dtr="false" t="normal">N301-O301-Q301-R301-T301</f>
        <v>2093121.5500000003</v>
      </c>
      <c r="T301" s="68" t="n"/>
      <c r="U301" s="63" t="n">
        <f aca="false" ca="false" dt2D="false" dtr="false" t="normal">$N301/($K301+$L301)</f>
        <v>1145.631882642356</v>
      </c>
      <c r="V301" s="63" t="n">
        <f aca="false" ca="false" dt2D="false" dtr="false" t="normal">$N301/($K301+$L301)</f>
        <v>1145.631882642356</v>
      </c>
      <c r="W301" s="89" t="n">
        <v>2020</v>
      </c>
      <c r="X301" s="1" t="n">
        <v>2020</v>
      </c>
      <c r="AA301" s="65" t="n">
        <f aca="false" ca="false" dt2D="false" dtr="false" t="normal">SUM(AB301:AP301)</f>
        <v>3166755.6500000004</v>
      </c>
      <c r="AB301" s="63" t="n">
        <v>0</v>
      </c>
      <c r="AC301" s="63" t="n">
        <v>0</v>
      </c>
      <c r="AD301" s="63" t="n">
        <v>0</v>
      </c>
      <c r="AE301" s="63" t="n">
        <v>0</v>
      </c>
      <c r="AF301" s="63" t="n">
        <v>0</v>
      </c>
      <c r="AG301" s="63" t="n">
        <v>0</v>
      </c>
      <c r="AH301" s="63" t="n"/>
      <c r="AI301" s="63" t="n">
        <v>3106884.96</v>
      </c>
      <c r="AJ301" s="63" t="n">
        <v>0</v>
      </c>
      <c r="AK301" s="63" t="n">
        <v>0</v>
      </c>
      <c r="AL301" s="63" t="n">
        <v>0</v>
      </c>
      <c r="AM301" s="63" t="n">
        <v>0</v>
      </c>
      <c r="AN301" s="68" t="n">
        <v>41820.82</v>
      </c>
      <c r="AO301" s="68" t="n">
        <v>18049.87</v>
      </c>
      <c r="AP301" s="79" t="n"/>
      <c r="AQ301" s="55" t="n"/>
    </row>
    <row customHeight="true" ht="15" outlineLevel="0" r="302">
      <c r="A302" s="59" t="n">
        <f aca="false" ca="false" dt2D="false" dtr="false" t="normal">+A301+1</f>
        <v>282</v>
      </c>
      <c r="B302" s="60" t="n">
        <f aca="false" ca="false" dt2D="false" dtr="false" t="normal">+B301+1</f>
        <v>16</v>
      </c>
      <c r="C302" s="70" t="s">
        <v>54</v>
      </c>
      <c r="D302" s="70" t="s">
        <v>332</v>
      </c>
      <c r="E302" s="62" t="n">
        <v>1994</v>
      </c>
      <c r="F302" s="62" t="n">
        <v>1994</v>
      </c>
      <c r="G302" s="62" t="s">
        <v>56</v>
      </c>
      <c r="H302" s="62" t="n">
        <v>9</v>
      </c>
      <c r="I302" s="62" t="n">
        <v>1</v>
      </c>
      <c r="J302" s="68" t="n">
        <v>2882.7</v>
      </c>
      <c r="K302" s="68" t="n">
        <v>2476.3</v>
      </c>
      <c r="L302" s="68" t="n">
        <v>0</v>
      </c>
      <c r="M302" s="71" t="n">
        <v>93</v>
      </c>
      <c r="N302" s="65" t="n">
        <f aca="false" ca="false" dt2D="false" dtr="false" t="normal">AA302</f>
        <v>3076499.76</v>
      </c>
      <c r="O302" s="68" t="n"/>
      <c r="P302" s="63" t="n">
        <v>0</v>
      </c>
      <c r="Q302" s="63" t="n"/>
      <c r="R302" s="63" t="n">
        <v>871754.8</v>
      </c>
      <c r="S302" s="63" t="n">
        <f aca="false" ca="false" dt2D="false" dtr="false" t="normal">N302-O302-Q302-R302-T302</f>
        <v>2204744.96</v>
      </c>
      <c r="T302" s="68" t="n"/>
      <c r="U302" s="63" t="n">
        <f aca="false" ca="false" dt2D="false" dtr="false" t="normal">$N302/($K302+$L302)</f>
        <v>1242.377644065743</v>
      </c>
      <c r="V302" s="63" t="n">
        <f aca="false" ca="false" dt2D="false" dtr="false" t="normal">$N302/($K302+$L302)</f>
        <v>1242.377644065743</v>
      </c>
      <c r="W302" s="89" t="n">
        <v>2020</v>
      </c>
      <c r="X302" s="1" t="n">
        <v>2020</v>
      </c>
      <c r="AA302" s="65" t="n">
        <f aca="false" ca="false" dt2D="false" dtr="false" t="normal">SUM(AB302:AP302)</f>
        <v>3076499.76</v>
      </c>
      <c r="AB302" s="63" t="n">
        <v>0</v>
      </c>
      <c r="AC302" s="63" t="n">
        <v>0</v>
      </c>
      <c r="AD302" s="63" t="n">
        <v>0</v>
      </c>
      <c r="AE302" s="63" t="n">
        <v>0</v>
      </c>
      <c r="AF302" s="63" t="n">
        <v>0</v>
      </c>
      <c r="AG302" s="63" t="n">
        <v>0</v>
      </c>
      <c r="AH302" s="63" t="n"/>
      <c r="AI302" s="63" t="n">
        <v>3018291.92</v>
      </c>
      <c r="AJ302" s="63" t="n">
        <v>0</v>
      </c>
      <c r="AK302" s="63" t="n">
        <v>0</v>
      </c>
      <c r="AL302" s="63" t="n">
        <v>0</v>
      </c>
      <c r="AM302" s="63" t="n">
        <v>0</v>
      </c>
      <c r="AN302" s="68" t="n">
        <v>40935.98</v>
      </c>
      <c r="AO302" s="68" t="n">
        <v>17271.86</v>
      </c>
      <c r="AP302" s="79" t="n"/>
      <c r="AQ302" s="55" t="n"/>
    </row>
    <row customHeight="true" ht="15" outlineLevel="0" r="303">
      <c r="A303" s="59" t="n">
        <f aca="false" ca="false" dt2D="false" dtr="false" t="normal">+A302+1</f>
        <v>283</v>
      </c>
      <c r="B303" s="60" t="n">
        <f aca="false" ca="false" dt2D="false" dtr="false" t="normal">+B302+1</f>
        <v>17</v>
      </c>
      <c r="C303" s="70" t="s">
        <v>54</v>
      </c>
      <c r="D303" s="70" t="s">
        <v>333</v>
      </c>
      <c r="E303" s="62" t="n">
        <v>1994</v>
      </c>
      <c r="F303" s="62" t="n">
        <v>1994</v>
      </c>
      <c r="G303" s="62" t="s">
        <v>56</v>
      </c>
      <c r="H303" s="62" t="n">
        <v>10</v>
      </c>
      <c r="I303" s="62" t="n">
        <v>2</v>
      </c>
      <c r="J303" s="68" t="n">
        <v>6117.5</v>
      </c>
      <c r="K303" s="68" t="n">
        <v>5193.3</v>
      </c>
      <c r="L303" s="68" t="n">
        <v>56.9</v>
      </c>
      <c r="M303" s="71" t="n">
        <v>177</v>
      </c>
      <c r="N303" s="65" t="n">
        <f aca="false" ca="false" dt2D="false" dtr="false" t="normal">AA303</f>
        <v>6191895.149999999</v>
      </c>
      <c r="O303" s="68" t="n"/>
      <c r="P303" s="63" t="n">
        <v>0</v>
      </c>
      <c r="Q303" s="63" t="n"/>
      <c r="R303" s="63" t="n">
        <v>1852807.43</v>
      </c>
      <c r="S303" s="63" t="n">
        <f aca="false" ca="false" dt2D="false" dtr="false" t="normal">N303-O303-Q303-R303-T303</f>
        <v>4339087.72</v>
      </c>
      <c r="T303" s="68" t="n"/>
      <c r="U303" s="63" t="n">
        <f aca="false" ca="false" dt2D="false" dtr="false" t="normal">$N303/($K303+$L303)</f>
        <v>1179.3636718601194</v>
      </c>
      <c r="V303" s="63" t="n">
        <f aca="false" ca="false" dt2D="false" dtr="false" t="normal">$N303/($K303+$L303)</f>
        <v>1179.3636718601194</v>
      </c>
      <c r="W303" s="89" t="n">
        <v>2020</v>
      </c>
      <c r="X303" s="1" t="n">
        <v>2020</v>
      </c>
      <c r="AA303" s="65" t="n">
        <f aca="false" ca="false" dt2D="false" dtr="false" t="normal">SUM(AB303:AP303)</f>
        <v>6191895.149999999</v>
      </c>
      <c r="AB303" s="63" t="n">
        <v>0</v>
      </c>
      <c r="AC303" s="63" t="n">
        <v>0</v>
      </c>
      <c r="AD303" s="63" t="n">
        <v>0</v>
      </c>
      <c r="AE303" s="63" t="n">
        <v>0</v>
      </c>
      <c r="AF303" s="63" t="n">
        <v>0</v>
      </c>
      <c r="AG303" s="63" t="n">
        <v>0</v>
      </c>
      <c r="AH303" s="63" t="n"/>
      <c r="AI303" s="63" t="n">
        <v>6123552.87</v>
      </c>
      <c r="AJ303" s="63" t="n">
        <v>0</v>
      </c>
      <c r="AK303" s="63" t="n">
        <v>0</v>
      </c>
      <c r="AL303" s="63" t="n">
        <v>0</v>
      </c>
      <c r="AM303" s="63" t="n">
        <v>0</v>
      </c>
      <c r="AN303" s="68" t="n">
        <v>49528.82</v>
      </c>
      <c r="AO303" s="68" t="n">
        <v>18813.46</v>
      </c>
      <c r="AP303" s="79" t="n"/>
      <c r="AQ303" s="55" t="n"/>
    </row>
    <row customHeight="true" ht="15" outlineLevel="0" r="304">
      <c r="A304" s="59" t="n">
        <f aca="false" ca="false" dt2D="false" dtr="false" t="normal">+A303+1</f>
        <v>284</v>
      </c>
      <c r="B304" s="60" t="n">
        <f aca="false" ca="false" dt2D="false" dtr="false" t="normal">+B303+1</f>
        <v>18</v>
      </c>
      <c r="C304" s="70" t="s">
        <v>54</v>
      </c>
      <c r="D304" s="70" t="s">
        <v>334</v>
      </c>
      <c r="E304" s="62" t="n">
        <v>1994</v>
      </c>
      <c r="F304" s="62" t="n">
        <v>1994</v>
      </c>
      <c r="G304" s="62" t="s">
        <v>56</v>
      </c>
      <c r="H304" s="62" t="n">
        <v>10</v>
      </c>
      <c r="I304" s="62" t="n">
        <v>1</v>
      </c>
      <c r="J304" s="68" t="n">
        <v>3193.6</v>
      </c>
      <c r="K304" s="68" t="n">
        <v>2756.1</v>
      </c>
      <c r="L304" s="68" t="n">
        <v>0</v>
      </c>
      <c r="M304" s="71" t="n">
        <v>86</v>
      </c>
      <c r="N304" s="65" t="n">
        <f aca="false" ca="false" dt2D="false" dtr="false" t="normal">AA304</f>
        <v>3179513.24</v>
      </c>
      <c r="O304" s="68" t="n"/>
      <c r="P304" s="63" t="n">
        <v>0</v>
      </c>
      <c r="Q304" s="63" t="n"/>
      <c r="R304" s="63" t="n">
        <v>1275718.32</v>
      </c>
      <c r="S304" s="63" t="n">
        <f aca="false" ca="false" dt2D="false" dtr="false" t="normal">N304-O304-Q304-R304-T304</f>
        <v>1903794.9200000002</v>
      </c>
      <c r="T304" s="68" t="n"/>
      <c r="U304" s="63" t="n">
        <f aca="false" ca="false" dt2D="false" dtr="false" t="normal">$N304/($K304+$L304)</f>
        <v>1153.6276767896666</v>
      </c>
      <c r="V304" s="63" t="n">
        <f aca="false" ca="false" dt2D="false" dtr="false" t="normal">$N304/($K304+$L304)</f>
        <v>1153.6276767896666</v>
      </c>
      <c r="W304" s="89" t="n">
        <v>2020</v>
      </c>
      <c r="X304" s="1" t="n">
        <v>2020</v>
      </c>
      <c r="AA304" s="65" t="n">
        <f aca="false" ca="false" dt2D="false" dtr="false" t="normal">SUM(AB304:AP304)</f>
        <v>3179513.24</v>
      </c>
      <c r="AB304" s="63" t="n">
        <v>0</v>
      </c>
      <c r="AC304" s="63" t="n">
        <v>0</v>
      </c>
      <c r="AD304" s="63" t="n">
        <v>0</v>
      </c>
      <c r="AE304" s="63" t="n">
        <v>0</v>
      </c>
      <c r="AF304" s="63" t="n">
        <v>0</v>
      </c>
      <c r="AG304" s="63" t="n">
        <v>0</v>
      </c>
      <c r="AH304" s="63" t="n"/>
      <c r="AI304" s="63" t="n">
        <v>3108650.48</v>
      </c>
      <c r="AJ304" s="63" t="n">
        <v>0</v>
      </c>
      <c r="AK304" s="63" t="n">
        <v>0</v>
      </c>
      <c r="AL304" s="63" t="n">
        <v>0</v>
      </c>
      <c r="AM304" s="63" t="n">
        <v>0</v>
      </c>
      <c r="AN304" s="68" t="n">
        <v>41754.09</v>
      </c>
      <c r="AO304" s="68" t="n">
        <v>29108.67</v>
      </c>
      <c r="AP304" s="79" t="n"/>
      <c r="AQ304" s="55" t="n"/>
    </row>
    <row customHeight="true" ht="15" outlineLevel="0" r="305">
      <c r="A305" s="59" t="n">
        <f aca="false" ca="false" dt2D="false" dtr="false" t="normal">+A304+1</f>
        <v>285</v>
      </c>
      <c r="B305" s="60" t="n">
        <f aca="false" ca="false" dt2D="false" dtr="false" t="normal">+B304+1</f>
        <v>19</v>
      </c>
      <c r="C305" s="70" t="s">
        <v>54</v>
      </c>
      <c r="D305" s="70" t="s">
        <v>335</v>
      </c>
      <c r="E305" s="62" t="n">
        <v>1994</v>
      </c>
      <c r="F305" s="62" t="n">
        <v>1994</v>
      </c>
      <c r="G305" s="62" t="s">
        <v>56</v>
      </c>
      <c r="H305" s="62" t="n">
        <v>10</v>
      </c>
      <c r="I305" s="62" t="n">
        <v>1</v>
      </c>
      <c r="J305" s="68" t="n">
        <v>3211.6</v>
      </c>
      <c r="K305" s="68" t="n">
        <v>2744.9</v>
      </c>
      <c r="L305" s="68" t="n">
        <v>0</v>
      </c>
      <c r="M305" s="71" t="n">
        <v>104</v>
      </c>
      <c r="N305" s="65" t="n">
        <f aca="false" ca="false" dt2D="false" dtr="false" t="normal">AA305</f>
        <v>3156713.84</v>
      </c>
      <c r="O305" s="68" t="n"/>
      <c r="P305" s="63" t="n">
        <v>0</v>
      </c>
      <c r="Q305" s="63" t="n"/>
      <c r="R305" s="63" t="n">
        <v>1289374.84</v>
      </c>
      <c r="S305" s="63" t="n">
        <f aca="false" ca="false" dt2D="false" dtr="false" t="normal">N305-O305-Q305-R305-T305</f>
        <v>1867338.9999999998</v>
      </c>
      <c r="T305" s="68" t="n"/>
      <c r="U305" s="63" t="n">
        <f aca="false" ca="false" dt2D="false" dtr="false" t="normal">$N305/($K305+$L305)</f>
        <v>1150.028722357827</v>
      </c>
      <c r="V305" s="63" t="n">
        <f aca="false" ca="false" dt2D="false" dtr="false" t="normal">$N305/($K305+$L305)</f>
        <v>1150.028722357827</v>
      </c>
      <c r="W305" s="89" t="n">
        <v>2020</v>
      </c>
      <c r="X305" s="1" t="n">
        <v>2020</v>
      </c>
      <c r="AA305" s="65" t="n">
        <f aca="false" ca="false" dt2D="false" dtr="false" t="normal">SUM(AB305:AP305)</f>
        <v>3156713.84</v>
      </c>
      <c r="AB305" s="63" t="n">
        <v>0</v>
      </c>
      <c r="AC305" s="63" t="n">
        <v>0</v>
      </c>
      <c r="AD305" s="63" t="n">
        <v>0</v>
      </c>
      <c r="AE305" s="63" t="n">
        <v>0</v>
      </c>
      <c r="AF305" s="63" t="n">
        <v>0</v>
      </c>
      <c r="AG305" s="63" t="n">
        <v>0</v>
      </c>
      <c r="AH305" s="63" t="n"/>
      <c r="AI305" s="63" t="n">
        <v>3097549.6</v>
      </c>
      <c r="AJ305" s="63" t="n">
        <v>0</v>
      </c>
      <c r="AK305" s="63" t="n">
        <v>0</v>
      </c>
      <c r="AL305" s="63" t="n">
        <v>0</v>
      </c>
      <c r="AM305" s="63" t="n">
        <v>0</v>
      </c>
      <c r="AN305" s="68" t="n">
        <v>41783.24</v>
      </c>
      <c r="AO305" s="68" t="n">
        <v>17381</v>
      </c>
      <c r="AP305" s="79" t="n"/>
      <c r="AQ305" s="55" t="n"/>
    </row>
    <row customFormat="true" customHeight="true" ht="15" outlineLevel="0" r="306" s="109">
      <c r="A306" s="59" t="n">
        <f aca="false" ca="false" dt2D="false" dtr="false" t="normal">+A305+1</f>
        <v>286</v>
      </c>
      <c r="B306" s="60" t="n">
        <f aca="false" ca="false" dt2D="false" dtr="false" t="normal">+B305+1</f>
        <v>20</v>
      </c>
      <c r="C306" s="70" t="s">
        <v>143</v>
      </c>
      <c r="D306" s="70" t="s">
        <v>336</v>
      </c>
      <c r="E306" s="62" t="n">
        <v>1983</v>
      </c>
      <c r="F306" s="62" t="n">
        <v>2017</v>
      </c>
      <c r="G306" s="62" t="s">
        <v>56</v>
      </c>
      <c r="H306" s="62" t="n">
        <v>5</v>
      </c>
      <c r="I306" s="62" t="n">
        <v>3</v>
      </c>
      <c r="J306" s="68" t="n">
        <v>5136.22</v>
      </c>
      <c r="K306" s="68" t="n">
        <v>4359.7</v>
      </c>
      <c r="L306" s="68" t="n">
        <v>0</v>
      </c>
      <c r="M306" s="71" t="n">
        <v>173</v>
      </c>
      <c r="N306" s="65" t="n">
        <f aca="false" ca="false" dt2D="false" dtr="false" t="normal">AA306</f>
        <v>2767134.39</v>
      </c>
      <c r="O306" s="68" t="n"/>
      <c r="P306" s="63" t="n">
        <f aca="false" ca="false" dt2D="false" dtr="false" t="normal">N306-Q306-R306-S306-O306-T306</f>
        <v>1266414.81</v>
      </c>
      <c r="Q306" s="63" t="n"/>
      <c r="R306" s="63" t="n">
        <v>1500719.58</v>
      </c>
      <c r="S306" s="63" t="n"/>
      <c r="T306" s="63" t="n"/>
      <c r="U306" s="63" t="n">
        <f aca="false" ca="false" dt2D="false" dtr="false" t="normal">$N306/($K306+$L306)</f>
        <v>634.7075234534487</v>
      </c>
      <c r="V306" s="63" t="n">
        <f aca="false" ca="false" dt2D="false" dtr="false" t="normal">$N306/($K306+$L306)</f>
        <v>634.7075234534487</v>
      </c>
      <c r="W306" s="89" t="n">
        <v>2020</v>
      </c>
      <c r="X306" s="1" t="n">
        <v>2020</v>
      </c>
      <c r="AA306" s="65" t="n">
        <f aca="false" ca="false" dt2D="false" dtr="false" t="normal">SUM(AB306:AP306)</f>
        <v>2767134.39</v>
      </c>
      <c r="AB306" s="63" t="n"/>
      <c r="AC306" s="63" t="n"/>
      <c r="AD306" s="63" t="n"/>
      <c r="AE306" s="63" t="n"/>
      <c r="AF306" s="63" t="n"/>
      <c r="AG306" s="63" t="n"/>
      <c r="AH306" s="63" t="n"/>
      <c r="AI306" s="63" t="n"/>
      <c r="AJ306" s="63" t="n"/>
      <c r="AK306" s="63" t="n">
        <v>2588384.37</v>
      </c>
      <c r="AL306" s="63" t="n"/>
      <c r="AM306" s="63" t="n"/>
      <c r="AN306" s="68" t="n">
        <v>99875.58</v>
      </c>
      <c r="AO306" s="68" t="n">
        <v>24012</v>
      </c>
      <c r="AP306" s="79" t="n">
        <v>54862.44</v>
      </c>
      <c r="AQ306" s="55" t="n"/>
    </row>
    <row customHeight="true" ht="15" outlineLevel="0" r="307">
      <c r="A307" s="59" t="n">
        <f aca="false" ca="false" dt2D="false" dtr="false" t="normal">+A306+1</f>
        <v>287</v>
      </c>
      <c r="B307" s="60" t="n">
        <f aca="false" ca="false" dt2D="false" dtr="false" t="normal">+B306+1</f>
        <v>21</v>
      </c>
      <c r="C307" s="70" t="s">
        <v>54</v>
      </c>
      <c r="D307" s="70" t="s">
        <v>337</v>
      </c>
      <c r="E307" s="62" t="n">
        <v>1986</v>
      </c>
      <c r="F307" s="62" t="n">
        <v>2016</v>
      </c>
      <c r="G307" s="62" t="s">
        <v>56</v>
      </c>
      <c r="H307" s="62" t="n">
        <v>5</v>
      </c>
      <c r="I307" s="62" t="n">
        <v>4</v>
      </c>
      <c r="J307" s="68" t="n">
        <v>5735.9</v>
      </c>
      <c r="K307" s="68" t="n">
        <v>4521.9</v>
      </c>
      <c r="L307" s="68" t="n">
        <v>320</v>
      </c>
      <c r="M307" s="71" t="n">
        <v>186</v>
      </c>
      <c r="N307" s="65" t="n">
        <f aca="false" ca="false" dt2D="false" dtr="false" t="normal">AA307</f>
        <v>4856119.9</v>
      </c>
      <c r="O307" s="68" t="n"/>
      <c r="P307" s="63" t="n">
        <v>0</v>
      </c>
      <c r="Q307" s="63" t="n"/>
      <c r="R307" s="63" t="n">
        <v>747296.02</v>
      </c>
      <c r="S307" s="63" t="n">
        <f aca="false" ca="false" dt2D="false" dtr="false" t="normal">N307-O307-Q307-R307-T307</f>
        <v>4108823.8800000004</v>
      </c>
      <c r="T307" s="63" t="n"/>
      <c r="U307" s="63" t="n">
        <f aca="false" ca="false" dt2D="false" dtr="false" t="normal">$N307/($K307+$L307)</f>
        <v>1002.9368429748654</v>
      </c>
      <c r="V307" s="63" t="n">
        <f aca="false" ca="false" dt2D="false" dtr="false" t="normal">$N307/($K307+$L307)</f>
        <v>1002.9368429748654</v>
      </c>
      <c r="W307" s="89" t="n">
        <v>2020</v>
      </c>
      <c r="X307" s="1" t="n">
        <v>2020</v>
      </c>
      <c r="AA307" s="65" t="n">
        <f aca="false" ca="false" dt2D="false" dtr="false" t="normal">SUM(AB307:AP307)</f>
        <v>4856119.9</v>
      </c>
      <c r="AB307" s="68" t="n">
        <v>3096571.42</v>
      </c>
      <c r="AC307" s="68" t="n">
        <v>1759548.48</v>
      </c>
      <c r="AD307" s="68" t="n"/>
      <c r="AE307" s="63" t="n">
        <v>0</v>
      </c>
      <c r="AF307" s="63" t="n">
        <v>0</v>
      </c>
      <c r="AG307" s="63" t="n">
        <v>0</v>
      </c>
      <c r="AH307" s="68" t="n"/>
      <c r="AI307" s="63" t="n"/>
      <c r="AJ307" s="63" t="n">
        <v>0</v>
      </c>
      <c r="AK307" s="63" t="n">
        <v>0</v>
      </c>
      <c r="AL307" s="63" t="n">
        <v>0</v>
      </c>
      <c r="AM307" s="63" t="n">
        <v>0</v>
      </c>
      <c r="AN307" s="68" t="n"/>
      <c r="AO307" s="68" t="n"/>
      <c r="AP307" s="79" t="n"/>
      <c r="AQ307" s="55" t="n"/>
    </row>
    <row customFormat="true" customHeight="true" ht="15" outlineLevel="0" r="308" s="109">
      <c r="A308" s="59" t="n">
        <f aca="false" ca="false" dt2D="false" dtr="false" t="normal">+A307+1</f>
        <v>288</v>
      </c>
      <c r="B308" s="60" t="n">
        <f aca="false" ca="false" dt2D="false" dtr="false" t="normal">+B307+1</f>
        <v>22</v>
      </c>
      <c r="C308" s="70" t="s">
        <v>143</v>
      </c>
      <c r="D308" s="70" t="s">
        <v>338</v>
      </c>
      <c r="E308" s="62" t="n">
        <v>1986</v>
      </c>
      <c r="F308" s="62" t="n">
        <v>2010</v>
      </c>
      <c r="G308" s="62" t="s">
        <v>56</v>
      </c>
      <c r="H308" s="62" t="n">
        <v>9</v>
      </c>
      <c r="I308" s="62" t="n">
        <v>1</v>
      </c>
      <c r="J308" s="68" t="n">
        <v>3135.1</v>
      </c>
      <c r="K308" s="68" t="n">
        <v>2653.5</v>
      </c>
      <c r="L308" s="68" t="n">
        <v>0</v>
      </c>
      <c r="M308" s="71" t="n">
        <v>126</v>
      </c>
      <c r="N308" s="65" t="n">
        <f aca="false" ca="false" dt2D="false" dtr="false" t="normal">AA308</f>
        <v>4835987.72</v>
      </c>
      <c r="O308" s="68" t="n"/>
      <c r="P308" s="63" t="n">
        <f aca="false" ca="false" dt2D="false" dtr="false" t="normal">N308-Q308-R308-S308-O308-T308</f>
        <v>3495505.7299999995</v>
      </c>
      <c r="Q308" s="63" t="n"/>
      <c r="R308" s="63" t="n">
        <v>1340481.99</v>
      </c>
      <c r="S308" s="63" t="n"/>
      <c r="T308" s="68" t="n"/>
      <c r="U308" s="63" t="n">
        <f aca="false" ca="false" dt2D="false" dtr="false" t="normal">$N308/($K308+$L308)</f>
        <v>1822.493958922178</v>
      </c>
      <c r="V308" s="63" t="n">
        <f aca="false" ca="false" dt2D="false" dtr="false" t="normal">$N308/($K308+$L308)</f>
        <v>1822.493958922178</v>
      </c>
      <c r="W308" s="89" t="n">
        <v>2020</v>
      </c>
      <c r="X308" s="1" t="n">
        <v>2020</v>
      </c>
      <c r="AA308" s="65" t="n">
        <f aca="false" ca="false" dt2D="false" dtr="false" t="normal">SUM(AB308:AP308)</f>
        <v>4835987.72</v>
      </c>
      <c r="AB308" s="68" t="n"/>
      <c r="AC308" s="68" t="n"/>
      <c r="AD308" s="68" t="n"/>
      <c r="AE308" s="63" t="n"/>
      <c r="AF308" s="63" t="n"/>
      <c r="AG308" s="63" t="n"/>
      <c r="AH308" s="68" t="n"/>
      <c r="AI308" s="63" t="n">
        <v>3195698.53</v>
      </c>
      <c r="AJ308" s="63" t="n"/>
      <c r="AK308" s="63" t="n">
        <v>1272435.93</v>
      </c>
      <c r="AL308" s="63" t="n"/>
      <c r="AM308" s="63" t="n"/>
      <c r="AN308" s="68" t="n">
        <v>234901.08</v>
      </c>
      <c r="AO308" s="68" t="n">
        <v>39184</v>
      </c>
      <c r="AP308" s="79" t="n">
        <v>93768.18</v>
      </c>
      <c r="AQ308" s="55" t="n"/>
    </row>
    <row customHeight="true" ht="15" outlineLevel="0" r="309">
      <c r="A309" s="59" t="n">
        <f aca="false" ca="false" dt2D="false" dtr="false" t="normal">+A308+1</f>
        <v>289</v>
      </c>
      <c r="B309" s="60" t="n">
        <f aca="false" ca="false" dt2D="false" dtr="false" t="normal">+B308+1</f>
        <v>23</v>
      </c>
      <c r="C309" s="70" t="s">
        <v>54</v>
      </c>
      <c r="D309" s="70" t="s">
        <v>339</v>
      </c>
      <c r="E309" s="62" t="n">
        <v>1994</v>
      </c>
      <c r="F309" s="62" t="n">
        <v>2002</v>
      </c>
      <c r="G309" s="62" t="s">
        <v>56</v>
      </c>
      <c r="H309" s="62" t="n">
        <v>10</v>
      </c>
      <c r="I309" s="62" t="n">
        <v>2</v>
      </c>
      <c r="J309" s="68" t="n">
        <v>6531.6</v>
      </c>
      <c r="K309" s="68" t="n">
        <v>5613.6</v>
      </c>
      <c r="L309" s="68" t="n">
        <v>0</v>
      </c>
      <c r="M309" s="71" t="n">
        <v>197</v>
      </c>
      <c r="N309" s="65" t="n">
        <f aca="false" ca="false" dt2D="false" dtr="false" t="normal">AA309</f>
        <v>6212379.482799999</v>
      </c>
      <c r="O309" s="68" t="n"/>
      <c r="P309" s="63" t="n">
        <v>0</v>
      </c>
      <c r="Q309" s="63" t="n"/>
      <c r="R309" s="63" t="n">
        <v>1932334.7628</v>
      </c>
      <c r="S309" s="63" t="n">
        <f aca="false" ca="false" dt2D="false" dtr="false" t="normal">N309-O309-Q309-R309-T309</f>
        <v>4280044.72</v>
      </c>
      <c r="T309" s="68" t="n"/>
      <c r="U309" s="63" t="n">
        <f aca="false" ca="false" dt2D="false" dtr="false" t="normal">$N309/($K309+$L309)</f>
        <v>1106.665861978053</v>
      </c>
      <c r="V309" s="63" t="n">
        <f aca="false" ca="false" dt2D="false" dtr="false" t="normal">$N309/($K309+$L309)</f>
        <v>1106.665861978053</v>
      </c>
      <c r="W309" s="89" t="n">
        <v>2020</v>
      </c>
      <c r="X309" s="1" t="n">
        <v>2020</v>
      </c>
      <c r="AA309" s="65" t="n">
        <f aca="false" ca="false" dt2D="false" dtr="false" t="normal">SUM(AB309:AP309)</f>
        <v>6212379.482799999</v>
      </c>
      <c r="AB309" s="63" t="n">
        <v>0</v>
      </c>
      <c r="AC309" s="63" t="n">
        <v>0</v>
      </c>
      <c r="AD309" s="63" t="n">
        <v>0</v>
      </c>
      <c r="AE309" s="63" t="n">
        <v>0</v>
      </c>
      <c r="AF309" s="63" t="n">
        <v>0</v>
      </c>
      <c r="AG309" s="63" t="n">
        <v>0</v>
      </c>
      <c r="AH309" s="63" t="n"/>
      <c r="AI309" s="63" t="n">
        <v>6140901.2028</v>
      </c>
      <c r="AJ309" s="63" t="n">
        <v>0</v>
      </c>
      <c r="AK309" s="63" t="n">
        <v>0</v>
      </c>
      <c r="AL309" s="63" t="n">
        <v>0</v>
      </c>
      <c r="AM309" s="63" t="n">
        <v>0</v>
      </c>
      <c r="AN309" s="68" t="n">
        <v>50569.9</v>
      </c>
      <c r="AO309" s="68" t="n">
        <v>20908.38</v>
      </c>
      <c r="AP309" s="79" t="n"/>
      <c r="AQ309" s="55" t="n"/>
    </row>
    <row customHeight="true" ht="15" outlineLevel="0" r="310">
      <c r="A310" s="59" t="n">
        <f aca="false" ca="false" dt2D="false" dtr="false" t="normal">+A309+1</f>
        <v>290</v>
      </c>
      <c r="B310" s="60" t="n">
        <f aca="false" ca="false" dt2D="false" dtr="false" t="normal">+B309+1</f>
        <v>24</v>
      </c>
      <c r="C310" s="70" t="s">
        <v>78</v>
      </c>
      <c r="D310" s="70" t="s">
        <v>340</v>
      </c>
      <c r="E310" s="62" t="n">
        <v>1994</v>
      </c>
      <c r="F310" s="62" t="n">
        <v>2013</v>
      </c>
      <c r="G310" s="62" t="s">
        <v>60</v>
      </c>
      <c r="H310" s="62" t="n">
        <v>9</v>
      </c>
      <c r="I310" s="62" t="n">
        <v>2</v>
      </c>
      <c r="J310" s="68" t="n">
        <v>5625.2</v>
      </c>
      <c r="K310" s="68" t="n">
        <v>4667.9</v>
      </c>
      <c r="L310" s="68" t="n">
        <v>0</v>
      </c>
      <c r="M310" s="71" t="n">
        <v>133</v>
      </c>
      <c r="N310" s="65" t="n">
        <f aca="false" ca="false" dt2D="false" dtr="false" t="normal">AA310</f>
        <v>5657367.38</v>
      </c>
      <c r="O310" s="68" t="n"/>
      <c r="P310" s="63" t="n">
        <v>0</v>
      </c>
      <c r="Q310" s="63" t="n"/>
      <c r="R310" s="63" t="n">
        <v>2210574.1</v>
      </c>
      <c r="S310" s="63" t="n">
        <f aca="false" ca="false" dt2D="false" dtr="false" t="normal">N310-O310-Q310-R310-T310</f>
        <v>3446793.28</v>
      </c>
      <c r="T310" s="68" t="n"/>
      <c r="U310" s="63" t="n">
        <f aca="false" ca="false" dt2D="false" dtr="false" t="normal">$N310/($K310+$L310)</f>
        <v>1211.9727029285118</v>
      </c>
      <c r="V310" s="63" t="n">
        <f aca="false" ca="false" dt2D="false" dtr="false" t="normal">$N310/($K310+$L310)</f>
        <v>1211.9727029285118</v>
      </c>
      <c r="W310" s="89" t="n">
        <v>2020</v>
      </c>
      <c r="X310" s="1" t="n">
        <v>2020</v>
      </c>
      <c r="AA310" s="65" t="n">
        <f aca="false" ca="false" dt2D="false" dtr="false" t="normal">SUM(AB310:AP310)</f>
        <v>5657367.38</v>
      </c>
      <c r="AB310" s="63" t="n">
        <v>0</v>
      </c>
      <c r="AC310" s="63" t="n">
        <v>0</v>
      </c>
      <c r="AD310" s="63" t="n">
        <v>0</v>
      </c>
      <c r="AE310" s="63" t="n">
        <v>0</v>
      </c>
      <c r="AF310" s="63" t="n">
        <v>0</v>
      </c>
      <c r="AG310" s="63" t="n">
        <v>0</v>
      </c>
      <c r="AH310" s="63" t="n"/>
      <c r="AI310" s="63" t="n">
        <v>5591170.4</v>
      </c>
      <c r="AJ310" s="63" t="n">
        <v>0</v>
      </c>
      <c r="AK310" s="63" t="n">
        <v>0</v>
      </c>
      <c r="AL310" s="63" t="n">
        <v>0</v>
      </c>
      <c r="AM310" s="63" t="n">
        <v>0</v>
      </c>
      <c r="AN310" s="68" t="n">
        <v>48726.61</v>
      </c>
      <c r="AO310" s="68" t="n">
        <v>17470.37</v>
      </c>
      <c r="AP310" s="79" t="n"/>
      <c r="AQ310" s="55" t="n"/>
    </row>
    <row customHeight="true" ht="15" outlineLevel="0" r="311">
      <c r="A311" s="59" t="n">
        <f aca="false" ca="false" dt2D="false" dtr="false" t="normal">+A310+1</f>
        <v>291</v>
      </c>
      <c r="B311" s="60" t="n">
        <f aca="false" ca="false" dt2D="false" dtr="false" t="normal">+B310+1</f>
        <v>25</v>
      </c>
      <c r="C311" s="70" t="s">
        <v>78</v>
      </c>
      <c r="D311" s="70" t="s">
        <v>341</v>
      </c>
      <c r="E311" s="62" t="n">
        <v>1994</v>
      </c>
      <c r="F311" s="62" t="n">
        <v>2013</v>
      </c>
      <c r="G311" s="62" t="s">
        <v>60</v>
      </c>
      <c r="H311" s="62" t="n">
        <v>9</v>
      </c>
      <c r="I311" s="62" t="n">
        <v>3</v>
      </c>
      <c r="J311" s="68" t="n">
        <v>7891.7</v>
      </c>
      <c r="K311" s="68" t="n">
        <v>6614.4</v>
      </c>
      <c r="L311" s="68" t="n">
        <v>0</v>
      </c>
      <c r="M311" s="71" t="n">
        <v>291</v>
      </c>
      <c r="N311" s="65" t="n">
        <f aca="false" ca="false" dt2D="false" dtr="false" t="normal">AA311</f>
        <v>8703397.32</v>
      </c>
      <c r="O311" s="68" t="n"/>
      <c r="P311" s="63" t="n">
        <f aca="false" ca="false" dt2D="false" dtr="false" t="normal">N311-Q311-R311-S311-O311-T311</f>
        <v>7203450.2700000005</v>
      </c>
      <c r="Q311" s="63" t="n"/>
      <c r="R311" s="63" t="n">
        <v>301266.52</v>
      </c>
      <c r="S311" s="63" t="n">
        <v>1198680.53</v>
      </c>
      <c r="T311" s="68" t="n"/>
      <c r="U311" s="63" t="n">
        <f aca="false" ca="false" dt2D="false" dtr="false" t="normal">$N311/($K311+$L311)</f>
        <v>1315.8256712626996</v>
      </c>
      <c r="V311" s="63" t="n">
        <f aca="false" ca="false" dt2D="false" dtr="false" t="normal">$N311/($K311+$L311)</f>
        <v>1315.8256712626996</v>
      </c>
      <c r="W311" s="89" t="n">
        <v>2020</v>
      </c>
      <c r="X311" s="1" t="n">
        <v>2020</v>
      </c>
      <c r="AA311" s="65" t="n">
        <f aca="false" ca="false" dt2D="false" dtr="false" t="normal">SUM(AB311:AP311)</f>
        <v>8703397.32</v>
      </c>
      <c r="AB311" s="68" t="n"/>
      <c r="AC311" s="63" t="n"/>
      <c r="AD311" s="68" t="n"/>
      <c r="AE311" s="68" t="n"/>
      <c r="AF311" s="63" t="n">
        <v>0</v>
      </c>
      <c r="AG311" s="63" t="n">
        <v>0</v>
      </c>
      <c r="AH311" s="63" t="n"/>
      <c r="AI311" s="63" t="n">
        <v>8628684.86</v>
      </c>
      <c r="AJ311" s="68" t="n"/>
      <c r="AK311" s="63" t="n">
        <v>0</v>
      </c>
      <c r="AL311" s="68" t="n"/>
      <c r="AM311" s="63" t="n">
        <v>0</v>
      </c>
      <c r="AN311" s="68" t="n">
        <v>55020.37</v>
      </c>
      <c r="AO311" s="68" t="n">
        <v>19692.09</v>
      </c>
      <c r="AP311" s="79" t="n"/>
      <c r="AQ311" s="55" t="n"/>
    </row>
    <row customHeight="true" ht="15" outlineLevel="0" r="312">
      <c r="A312" s="59" t="n">
        <f aca="false" ca="false" dt2D="false" dtr="false" t="normal">+A311+1</f>
        <v>292</v>
      </c>
      <c r="B312" s="60" t="n">
        <f aca="false" ca="false" dt2D="false" dtr="false" t="normal">+B311+1</f>
        <v>26</v>
      </c>
      <c r="C312" s="70" t="s">
        <v>78</v>
      </c>
      <c r="D312" s="70" t="s">
        <v>342</v>
      </c>
      <c r="E312" s="62" t="n">
        <v>1994</v>
      </c>
      <c r="F312" s="62" t="n">
        <v>2011</v>
      </c>
      <c r="G312" s="62" t="s">
        <v>60</v>
      </c>
      <c r="H312" s="62" t="n">
        <v>9</v>
      </c>
      <c r="I312" s="62" t="n">
        <v>2</v>
      </c>
      <c r="J312" s="68" t="n">
        <v>5199.1</v>
      </c>
      <c r="K312" s="68" t="n">
        <v>4436.7</v>
      </c>
      <c r="L312" s="68" t="n">
        <v>0</v>
      </c>
      <c r="M312" s="71" t="n">
        <v>173</v>
      </c>
      <c r="N312" s="65" t="n">
        <f aca="false" ca="false" dt2D="false" dtr="false" t="normal">AA312</f>
        <v>5731991.66</v>
      </c>
      <c r="O312" s="68" t="n"/>
      <c r="P312" s="63" t="n">
        <v>0</v>
      </c>
      <c r="Q312" s="63" t="n"/>
      <c r="R312" s="63" t="n">
        <v>1991514.95</v>
      </c>
      <c r="S312" s="63" t="n">
        <f aca="false" ca="false" dt2D="false" dtr="false" t="normal">N312-O312-Q312-R312-T312</f>
        <v>3740476.71</v>
      </c>
      <c r="T312" s="68" t="n"/>
      <c r="U312" s="63" t="n">
        <f aca="false" ca="false" dt2D="false" dtr="false" t="normal">$N312/($K312+$L312)</f>
        <v>1291.9493452340705</v>
      </c>
      <c r="V312" s="63" t="n">
        <f aca="false" ca="false" dt2D="false" dtr="false" t="normal">$N312/($K312+$L312)</f>
        <v>1291.9493452340705</v>
      </c>
      <c r="W312" s="89" t="n">
        <v>2020</v>
      </c>
      <c r="X312" s="1" t="n">
        <v>2020</v>
      </c>
      <c r="AA312" s="65" t="n">
        <f aca="false" ca="false" dt2D="false" dtr="false" t="normal">SUM(AB312:AP312)</f>
        <v>5731991.66</v>
      </c>
      <c r="AB312" s="63" t="n">
        <v>0</v>
      </c>
      <c r="AC312" s="63" t="n">
        <v>0</v>
      </c>
      <c r="AD312" s="63" t="n">
        <v>0</v>
      </c>
      <c r="AE312" s="63" t="n">
        <v>0</v>
      </c>
      <c r="AF312" s="63" t="n">
        <v>0</v>
      </c>
      <c r="AG312" s="63" t="n">
        <v>0</v>
      </c>
      <c r="AH312" s="63" t="n"/>
      <c r="AI312" s="63" t="n">
        <v>5666611.77</v>
      </c>
      <c r="AJ312" s="63" t="n">
        <v>0</v>
      </c>
      <c r="AK312" s="63" t="n">
        <v>0</v>
      </c>
      <c r="AL312" s="63" t="n">
        <v>0</v>
      </c>
      <c r="AM312" s="63" t="n">
        <v>0</v>
      </c>
      <c r="AN312" s="68" t="n">
        <v>47947.63</v>
      </c>
      <c r="AO312" s="68" t="n">
        <v>17432.26</v>
      </c>
      <c r="AP312" s="79" t="n"/>
      <c r="AQ312" s="55" t="n"/>
    </row>
    <row customHeight="true" ht="15" outlineLevel="0" r="313">
      <c r="A313" s="59" t="n">
        <f aca="false" ca="false" dt2D="false" dtr="false" t="normal">+A312+1</f>
        <v>293</v>
      </c>
      <c r="B313" s="60" t="n">
        <f aca="false" ca="false" dt2D="false" dtr="false" t="normal">+B312+1</f>
        <v>27</v>
      </c>
      <c r="C313" s="70" t="s">
        <v>78</v>
      </c>
      <c r="D313" s="70" t="s">
        <v>221</v>
      </c>
      <c r="E313" s="62" t="n">
        <v>1994</v>
      </c>
      <c r="F313" s="62" t="n">
        <v>2013</v>
      </c>
      <c r="G313" s="62" t="s">
        <v>60</v>
      </c>
      <c r="H313" s="62" t="n">
        <v>9</v>
      </c>
      <c r="I313" s="62" t="n">
        <v>3</v>
      </c>
      <c r="J313" s="68" t="n">
        <v>8919.33</v>
      </c>
      <c r="K313" s="68" t="n">
        <v>6660.1</v>
      </c>
      <c r="L313" s="68" t="n">
        <v>0</v>
      </c>
      <c r="M313" s="71" t="n">
        <v>285</v>
      </c>
      <c r="N313" s="65" t="n">
        <f aca="false" ca="false" dt2D="false" dtr="false" t="normal">AA313</f>
        <v>8578678.06</v>
      </c>
      <c r="O313" s="68" t="n"/>
      <c r="P313" s="63" t="n">
        <v>0</v>
      </c>
      <c r="Q313" s="63" t="n"/>
      <c r="R313" s="63" t="n">
        <v>713296.71</v>
      </c>
      <c r="S313" s="63" t="n">
        <f aca="false" ca="false" dt2D="false" dtr="false" t="normal">N313-O313-Q313-R313-T313</f>
        <v>7865381.350000001</v>
      </c>
      <c r="T313" s="68" t="n"/>
      <c r="U313" s="63" t="n">
        <f aca="false" ca="false" dt2D="false" dtr="false" t="normal">$N313/($K313+$L313)</f>
        <v>1288.0704584015255</v>
      </c>
      <c r="V313" s="63" t="n">
        <f aca="false" ca="false" dt2D="false" dtr="false" t="normal">$N313/($K313+$L313)</f>
        <v>1288.0704584015255</v>
      </c>
      <c r="W313" s="89" t="n">
        <v>2020</v>
      </c>
      <c r="X313" s="1" t="n">
        <v>2020</v>
      </c>
      <c r="AA313" s="65" t="n">
        <f aca="false" ca="false" dt2D="false" dtr="false" t="normal">SUM(AB313:AP313)</f>
        <v>8578678.06</v>
      </c>
      <c r="AB313" s="63" t="n">
        <v>0</v>
      </c>
      <c r="AC313" s="63" t="n">
        <v>0</v>
      </c>
      <c r="AD313" s="63" t="n">
        <v>0</v>
      </c>
      <c r="AE313" s="63" t="n">
        <v>0</v>
      </c>
      <c r="AF313" s="63" t="n">
        <v>0</v>
      </c>
      <c r="AG313" s="63" t="n">
        <v>0</v>
      </c>
      <c r="AH313" s="63" t="n"/>
      <c r="AI313" s="63" t="n">
        <v>8501642.61</v>
      </c>
      <c r="AJ313" s="63" t="n">
        <v>0</v>
      </c>
      <c r="AK313" s="63" t="n">
        <v>0</v>
      </c>
      <c r="AL313" s="63" t="n">
        <v>0</v>
      </c>
      <c r="AM313" s="68" t="n"/>
      <c r="AN313" s="68" t="n">
        <v>56388.15</v>
      </c>
      <c r="AO313" s="68" t="n">
        <v>20647.3</v>
      </c>
      <c r="AP313" s="79" t="n"/>
      <c r="AQ313" s="55" t="n"/>
    </row>
    <row customHeight="true" ht="15" outlineLevel="0" r="314">
      <c r="A314" s="59" t="n">
        <f aca="false" ca="false" dt2D="false" dtr="false" t="normal">+A313+1</f>
        <v>294</v>
      </c>
      <c r="B314" s="60" t="n">
        <f aca="false" ca="false" dt2D="false" dtr="false" t="normal">+B313+1</f>
        <v>28</v>
      </c>
      <c r="C314" s="70" t="s">
        <v>78</v>
      </c>
      <c r="D314" s="70" t="s">
        <v>343</v>
      </c>
      <c r="E314" s="62" t="n">
        <v>1994</v>
      </c>
      <c r="F314" s="62" t="n">
        <v>2013</v>
      </c>
      <c r="G314" s="62" t="s">
        <v>60</v>
      </c>
      <c r="H314" s="62" t="n">
        <v>9</v>
      </c>
      <c r="I314" s="62" t="n">
        <v>3</v>
      </c>
      <c r="J314" s="68" t="n">
        <v>8836.03</v>
      </c>
      <c r="K314" s="68" t="n">
        <v>6576.8</v>
      </c>
      <c r="L314" s="68" t="n">
        <v>0</v>
      </c>
      <c r="M314" s="71" t="n">
        <v>301</v>
      </c>
      <c r="N314" s="65" t="n">
        <f aca="false" ca="false" dt2D="false" dtr="false" t="normal">AA314</f>
        <v>8580313.64</v>
      </c>
      <c r="O314" s="68" t="n"/>
      <c r="P314" s="63" t="n">
        <v>0</v>
      </c>
      <c r="Q314" s="63" t="n"/>
      <c r="R314" s="63" t="n">
        <v>3067678.27</v>
      </c>
      <c r="S314" s="63" t="n">
        <f aca="false" ca="false" dt2D="false" dtr="false" t="normal">N314-O314-Q314-R314-T314</f>
        <v>5512635.370000001</v>
      </c>
      <c r="T314" s="68" t="n"/>
      <c r="U314" s="63" t="n">
        <f aca="false" ca="false" dt2D="false" dtr="false" t="normal">$N314/($K314+$L314)</f>
        <v>1304.6335056562461</v>
      </c>
      <c r="V314" s="63" t="n">
        <f aca="false" ca="false" dt2D="false" dtr="false" t="normal">$N314/($K314+$L314)</f>
        <v>1304.6335056562461</v>
      </c>
      <c r="W314" s="89" t="n">
        <v>2020</v>
      </c>
      <c r="X314" s="1" t="n">
        <v>2020</v>
      </c>
      <c r="AA314" s="65" t="n">
        <f aca="false" ca="false" dt2D="false" dtr="false" t="normal">SUM(AB314:AP314)</f>
        <v>8580313.64</v>
      </c>
      <c r="AB314" s="63" t="n">
        <v>0</v>
      </c>
      <c r="AC314" s="63" t="n">
        <v>0</v>
      </c>
      <c r="AD314" s="63" t="n">
        <v>0</v>
      </c>
      <c r="AE314" s="63" t="n">
        <v>0</v>
      </c>
      <c r="AF314" s="63" t="n">
        <v>0</v>
      </c>
      <c r="AG314" s="63" t="n">
        <v>0</v>
      </c>
      <c r="AH314" s="63" t="n"/>
      <c r="AI314" s="63" t="n">
        <v>8503867.54</v>
      </c>
      <c r="AJ314" s="63" t="n">
        <v>0</v>
      </c>
      <c r="AK314" s="63" t="n">
        <v>0</v>
      </c>
      <c r="AL314" s="63" t="n">
        <v>0</v>
      </c>
      <c r="AM314" s="63" t="n">
        <v>0</v>
      </c>
      <c r="AN314" s="68" t="n">
        <v>56017.28</v>
      </c>
      <c r="AO314" s="68" t="n">
        <v>20428.82</v>
      </c>
      <c r="AP314" s="79" t="n"/>
      <c r="AQ314" s="55" t="n"/>
    </row>
    <row customHeight="true" ht="15" outlineLevel="0" r="315">
      <c r="A315" s="59" t="n">
        <f aca="false" ca="false" dt2D="false" dtr="false" t="normal">+A314+1</f>
        <v>295</v>
      </c>
      <c r="B315" s="60" t="n">
        <f aca="false" ca="false" dt2D="false" dtr="false" t="normal">+B314+1</f>
        <v>29</v>
      </c>
      <c r="C315" s="70" t="s">
        <v>78</v>
      </c>
      <c r="D315" s="70" t="s">
        <v>344</v>
      </c>
      <c r="E315" s="62" t="n">
        <v>1994</v>
      </c>
      <c r="F315" s="62" t="n">
        <v>2013</v>
      </c>
      <c r="G315" s="62" t="s">
        <v>60</v>
      </c>
      <c r="H315" s="62" t="n">
        <v>9</v>
      </c>
      <c r="I315" s="62" t="n">
        <v>3</v>
      </c>
      <c r="J315" s="68" t="n">
        <v>8464</v>
      </c>
      <c r="K315" s="68" t="n">
        <v>7016</v>
      </c>
      <c r="L315" s="68" t="n">
        <v>0</v>
      </c>
      <c r="M315" s="71" t="n">
        <v>259</v>
      </c>
      <c r="N315" s="65" t="n">
        <f aca="false" ca="false" dt2D="false" dtr="false" t="normal">AA315</f>
        <v>8444359.319999998</v>
      </c>
      <c r="O315" s="68" t="n"/>
      <c r="P315" s="63" t="n">
        <v>0</v>
      </c>
      <c r="Q315" s="63" t="n"/>
      <c r="R315" s="63" t="n">
        <v>3395363.72</v>
      </c>
      <c r="S315" s="63" t="n">
        <f aca="false" ca="false" dt2D="false" dtr="false" t="normal">N315-O315-Q315-R315-T315</f>
        <v>5048995.599999998</v>
      </c>
      <c r="T315" s="68" t="n"/>
      <c r="U315" s="63" t="n">
        <f aca="false" ca="false" dt2D="false" dtr="false" t="normal">$N315/($K315+$L315)</f>
        <v>1203.5859920182438</v>
      </c>
      <c r="V315" s="63" t="n">
        <f aca="false" ca="false" dt2D="false" dtr="false" t="normal">$N315/($K315+$L315)</f>
        <v>1203.5859920182438</v>
      </c>
      <c r="W315" s="89" t="n">
        <v>2020</v>
      </c>
      <c r="X315" s="1" t="n">
        <v>2020</v>
      </c>
      <c r="AA315" s="65" t="n">
        <f aca="false" ca="false" dt2D="false" dtr="false" t="normal">SUM(AB315:AP315)</f>
        <v>8444359.319999998</v>
      </c>
      <c r="AB315" s="63" t="n">
        <v>0</v>
      </c>
      <c r="AC315" s="63" t="n">
        <v>0</v>
      </c>
      <c r="AD315" s="63" t="n">
        <v>0</v>
      </c>
      <c r="AE315" s="63" t="n">
        <v>0</v>
      </c>
      <c r="AF315" s="63" t="n">
        <v>0</v>
      </c>
      <c r="AG315" s="63" t="n">
        <v>0</v>
      </c>
      <c r="AH315" s="63" t="n"/>
      <c r="AI315" s="63" t="n">
        <v>8368363.97</v>
      </c>
      <c r="AJ315" s="63" t="n">
        <v>0</v>
      </c>
      <c r="AK315" s="63" t="n">
        <v>0</v>
      </c>
      <c r="AL315" s="63" t="n">
        <v>0</v>
      </c>
      <c r="AM315" s="63" t="n">
        <v>0</v>
      </c>
      <c r="AN315" s="68" t="n">
        <v>55747.23</v>
      </c>
      <c r="AO315" s="68" t="n">
        <v>20248.12</v>
      </c>
      <c r="AP315" s="79" t="n"/>
      <c r="AQ315" s="55" t="n"/>
    </row>
    <row customHeight="true" ht="15" outlineLevel="0" r="316">
      <c r="A316" s="59" t="n">
        <f aca="false" ca="false" dt2D="false" dtr="false" t="normal">+A315+1</f>
        <v>296</v>
      </c>
      <c r="B316" s="60" t="n">
        <f aca="false" ca="false" dt2D="false" dtr="false" t="normal">+B315+1</f>
        <v>30</v>
      </c>
      <c r="C316" s="70" t="s">
        <v>78</v>
      </c>
      <c r="D316" s="70" t="s">
        <v>89</v>
      </c>
      <c r="E316" s="62" t="n">
        <v>1973</v>
      </c>
      <c r="F316" s="62" t="n">
        <v>2013</v>
      </c>
      <c r="G316" s="62" t="s">
        <v>60</v>
      </c>
      <c r="H316" s="62" t="n">
        <v>4</v>
      </c>
      <c r="I316" s="62" t="n">
        <v>4</v>
      </c>
      <c r="J316" s="68" t="n">
        <v>3892.1</v>
      </c>
      <c r="K316" s="68" t="n">
        <v>3391.8</v>
      </c>
      <c r="L316" s="68" t="n">
        <v>0</v>
      </c>
      <c r="M316" s="71" t="n">
        <v>148</v>
      </c>
      <c r="N316" s="65" t="n">
        <f aca="false" ca="false" dt2D="false" dtr="false" t="normal">AA316</f>
        <v>1573281.42</v>
      </c>
      <c r="O316" s="68" t="n"/>
      <c r="P316" s="63" t="n">
        <v>0</v>
      </c>
      <c r="Q316" s="63" t="n"/>
      <c r="R316" s="63" t="n"/>
      <c r="S316" s="63" t="n">
        <f aca="false" ca="false" dt2D="false" dtr="false" t="normal">N316-O316-Q316-R316-T316</f>
        <v>1573281.42</v>
      </c>
      <c r="T316" s="63" t="n"/>
      <c r="U316" s="63" t="n"/>
      <c r="V316" s="63" t="n"/>
      <c r="W316" s="89" t="n">
        <v>2020</v>
      </c>
      <c r="X316" s="1" t="n">
        <v>2020</v>
      </c>
      <c r="AA316" s="65" t="n">
        <f aca="false" ca="false" dt2D="false" dtr="false" t="normal">SUM(AB316:AP316)</f>
        <v>1573281.42</v>
      </c>
      <c r="AB316" s="68" t="n">
        <v>0</v>
      </c>
      <c r="AC316" s="68" t="n">
        <v>0</v>
      </c>
      <c r="AD316" s="68" t="n">
        <v>0</v>
      </c>
      <c r="AE316" s="68" t="n">
        <v>0</v>
      </c>
      <c r="AF316" s="68" t="n">
        <v>0</v>
      </c>
      <c r="AG316" s="63" t="n">
        <v>0</v>
      </c>
      <c r="AH316" s="68" t="n"/>
      <c r="AI316" s="63" t="n">
        <v>0</v>
      </c>
      <c r="AJ316" s="68" t="n">
        <v>0</v>
      </c>
      <c r="AK316" s="63" t="n">
        <v>0</v>
      </c>
      <c r="AL316" s="68" t="n">
        <v>1573281.42</v>
      </c>
      <c r="AM316" s="68" t="n">
        <v>0</v>
      </c>
      <c r="AN316" s="68" t="n"/>
      <c r="AO316" s="68" t="n"/>
      <c r="AP316" s="79" t="n"/>
      <c r="AQ316" s="55" t="n"/>
    </row>
    <row customFormat="true" customHeight="true" ht="15" outlineLevel="0" r="317" s="109">
      <c r="A317" s="59" t="n">
        <f aca="false" ca="false" dt2D="false" dtr="false" t="normal">+A316+1</f>
        <v>297</v>
      </c>
      <c r="B317" s="60" t="n">
        <f aca="false" ca="false" dt2D="false" dtr="false" t="normal">+B316+1</f>
        <v>31</v>
      </c>
      <c r="C317" s="70" t="s">
        <v>345</v>
      </c>
      <c r="D317" s="70" t="s">
        <v>346</v>
      </c>
      <c r="E317" s="62" t="n">
        <v>1994</v>
      </c>
      <c r="F317" s="62" t="n">
        <v>2010</v>
      </c>
      <c r="G317" s="62" t="s">
        <v>60</v>
      </c>
      <c r="H317" s="62" t="n">
        <v>9</v>
      </c>
      <c r="I317" s="62" t="n">
        <v>3</v>
      </c>
      <c r="J317" s="68" t="n">
        <v>7464.84</v>
      </c>
      <c r="K317" s="68" t="n">
        <v>7052.44</v>
      </c>
      <c r="L317" s="68" t="n">
        <v>0</v>
      </c>
      <c r="M317" s="71" t="n">
        <v>251</v>
      </c>
      <c r="N317" s="65" t="n">
        <f aca="false" ca="false" dt2D="false" dtr="false" t="normal">AA317</f>
        <v>9625093</v>
      </c>
      <c r="O317" s="68" t="n"/>
      <c r="P317" s="63" t="n">
        <f aca="false" ca="false" dt2D="false" dtr="false" t="normal">N317-Q317-R317-S317-O317-T317</f>
        <v>8244207.05</v>
      </c>
      <c r="Q317" s="63" t="n"/>
      <c r="R317" s="63" t="n">
        <v>1380885.95</v>
      </c>
      <c r="S317" s="63" t="n"/>
      <c r="T317" s="68" t="n"/>
      <c r="U317" s="63" t="n">
        <f aca="false" ca="false" dt2D="false" dtr="false" t="normal">$N317/($K317+$L317)</f>
        <v>1364.7890659119398</v>
      </c>
      <c r="V317" s="63" t="n">
        <f aca="false" ca="false" dt2D="false" dtr="false" t="normal">$N317/($K317+$L317)</f>
        <v>1364.7890659119398</v>
      </c>
      <c r="W317" s="89" t="n">
        <v>2020</v>
      </c>
      <c r="X317" s="1" t="n">
        <v>2020</v>
      </c>
      <c r="AA317" s="65" t="n">
        <f aca="false" ca="false" dt2D="false" dtr="false" t="normal">SUM(AB317:AP317)</f>
        <v>9625093</v>
      </c>
      <c r="AB317" s="63" t="n">
        <v>0</v>
      </c>
      <c r="AC317" s="63" t="n">
        <v>0</v>
      </c>
      <c r="AD317" s="63" t="n">
        <v>0</v>
      </c>
      <c r="AE317" s="63" t="n">
        <v>0</v>
      </c>
      <c r="AF317" s="63" t="n">
        <v>0</v>
      </c>
      <c r="AG317" s="63" t="n">
        <v>0</v>
      </c>
      <c r="AH317" s="63" t="n">
        <v>0</v>
      </c>
      <c r="AI317" s="63" t="n">
        <v>9197845</v>
      </c>
      <c r="AJ317" s="63" t="n">
        <v>0</v>
      </c>
      <c r="AK317" s="63" t="n">
        <v>0</v>
      </c>
      <c r="AL317" s="63" t="n">
        <v>0</v>
      </c>
      <c r="AM317" s="63" t="n">
        <v>0</v>
      </c>
      <c r="AN317" s="68" t="n">
        <v>220828</v>
      </c>
      <c r="AO317" s="68" t="n">
        <v>24000</v>
      </c>
      <c r="AP317" s="79" t="n">
        <v>182420</v>
      </c>
      <c r="AQ317" s="55" t="n"/>
    </row>
    <row customHeight="true" ht="15" outlineLevel="0" r="318">
      <c r="A318" s="59" t="n">
        <f aca="false" ca="false" dt2D="false" dtr="false" t="normal">+A317+1</f>
        <v>298</v>
      </c>
      <c r="B318" s="60" t="n">
        <f aca="false" ca="false" dt2D="false" dtr="false" t="normal">+B317+1</f>
        <v>32</v>
      </c>
      <c r="C318" s="70" t="s">
        <v>78</v>
      </c>
      <c r="D318" s="70" t="s">
        <v>347</v>
      </c>
      <c r="E318" s="62" t="n">
        <v>1993</v>
      </c>
      <c r="F318" s="62" t="n">
        <v>2013</v>
      </c>
      <c r="G318" s="62" t="s">
        <v>60</v>
      </c>
      <c r="H318" s="62" t="n">
        <v>9</v>
      </c>
      <c r="I318" s="62" t="n">
        <v>3</v>
      </c>
      <c r="J318" s="68" t="n">
        <v>7933.9</v>
      </c>
      <c r="K318" s="68" t="n">
        <v>6611.9</v>
      </c>
      <c r="L318" s="68" t="n">
        <v>0</v>
      </c>
      <c r="M318" s="71" t="n">
        <v>330</v>
      </c>
      <c r="N318" s="65" t="n">
        <f aca="false" ca="false" dt2D="false" dtr="false" t="normal">AA318</f>
        <v>8581934.379999999</v>
      </c>
      <c r="O318" s="68" t="n"/>
      <c r="P318" s="63" t="n">
        <v>0</v>
      </c>
      <c r="Q318" s="63" t="n"/>
      <c r="R318" s="63" t="n">
        <v>2942759.92</v>
      </c>
      <c r="S318" s="63" t="n">
        <f aca="false" ca="false" dt2D="false" dtr="false" t="normal">N318-O318-Q318-R318-T318</f>
        <v>5639174.459999999</v>
      </c>
      <c r="T318" s="68" t="n"/>
      <c r="U318" s="63" t="n">
        <f aca="false" ca="false" dt2D="false" dtr="false" t="normal">$N318/($K318+$L318)</f>
        <v>1297.952839577126</v>
      </c>
      <c r="V318" s="63" t="n">
        <f aca="false" ca="false" dt2D="false" dtr="false" t="normal">$N318/($K318+$L318)</f>
        <v>1297.952839577126</v>
      </c>
      <c r="W318" s="89" t="n">
        <v>2020</v>
      </c>
      <c r="X318" s="1" t="n">
        <v>2020</v>
      </c>
      <c r="AA318" s="65" t="n">
        <f aca="false" ca="false" dt2D="false" dtr="false" t="normal">SUM(AB318:AP318)</f>
        <v>8581934.379999999</v>
      </c>
      <c r="AB318" s="63" t="n">
        <v>0</v>
      </c>
      <c r="AC318" s="63" t="n">
        <v>0</v>
      </c>
      <c r="AD318" s="63" t="n">
        <v>0</v>
      </c>
      <c r="AE318" s="63" t="n">
        <v>0</v>
      </c>
      <c r="AF318" s="63" t="n">
        <v>0</v>
      </c>
      <c r="AG318" s="63" t="n">
        <v>0</v>
      </c>
      <c r="AH318" s="63" t="n"/>
      <c r="AI318" s="63" t="n">
        <v>8503225.53</v>
      </c>
      <c r="AJ318" s="63" t="n">
        <v>0</v>
      </c>
      <c r="AK318" s="63" t="n">
        <v>0</v>
      </c>
      <c r="AL318" s="63" t="n">
        <v>0</v>
      </c>
      <c r="AM318" s="63" t="n">
        <v>0</v>
      </c>
      <c r="AN318" s="68" t="n">
        <v>55160.08</v>
      </c>
      <c r="AO318" s="68" t="n">
        <v>23548.77</v>
      </c>
      <c r="AP318" s="79" t="n"/>
      <c r="AQ318" s="55" t="n"/>
    </row>
    <row customHeight="true" ht="15" outlineLevel="0" r="319">
      <c r="A319" s="59" t="n">
        <f aca="false" ca="false" dt2D="false" dtr="false" t="normal">+A318+1</f>
        <v>299</v>
      </c>
      <c r="B319" s="60" t="n">
        <f aca="false" ca="false" dt2D="false" dtr="false" t="normal">+B318+1</f>
        <v>33</v>
      </c>
      <c r="C319" s="70" t="s">
        <v>178</v>
      </c>
      <c r="D319" s="70" t="s">
        <v>348</v>
      </c>
      <c r="E319" s="62" t="n">
        <v>1975</v>
      </c>
      <c r="F319" s="62" t="n">
        <v>2013</v>
      </c>
      <c r="G319" s="62" t="s">
        <v>70</v>
      </c>
      <c r="H319" s="62" t="n">
        <v>4</v>
      </c>
      <c r="I319" s="62" t="n">
        <v>3</v>
      </c>
      <c r="J319" s="68" t="n">
        <v>2248.5</v>
      </c>
      <c r="K319" s="68" t="n">
        <v>1870.9</v>
      </c>
      <c r="L319" s="68" t="n">
        <v>0</v>
      </c>
      <c r="M319" s="71" t="n">
        <v>72</v>
      </c>
      <c r="N319" s="65" t="n">
        <f aca="false" ca="false" dt2D="false" dtr="false" t="normal">AA319</f>
        <v>683174.01</v>
      </c>
      <c r="O319" s="68" t="n"/>
      <c r="P319" s="63" t="n"/>
      <c r="Q319" s="63" t="n"/>
      <c r="R319" s="63" t="n">
        <v>199412.3</v>
      </c>
      <c r="S319" s="63" t="n">
        <f aca="false" ca="false" dt2D="false" dtr="false" t="normal">N319-O319-Q319-R319-T319</f>
        <v>483761.71</v>
      </c>
      <c r="T319" s="63" t="n"/>
      <c r="U319" s="63" t="n">
        <f aca="false" ca="false" dt2D="false" dtr="false" t="normal">$N319/($K319+$L319)</f>
        <v>365.15795071890534</v>
      </c>
      <c r="V319" s="63" t="n">
        <f aca="false" ca="false" dt2D="false" dtr="false" t="normal">$N319/($K319+$L319)</f>
        <v>365.15795071890534</v>
      </c>
      <c r="W319" s="89" t="n">
        <v>2020</v>
      </c>
      <c r="X319" s="1" t="n">
        <v>2020</v>
      </c>
      <c r="AA319" s="65" t="n">
        <f aca="false" ca="false" dt2D="false" dtr="false" t="normal">SUM(AB319:AP319)</f>
        <v>683174.01</v>
      </c>
      <c r="AB319" s="63" t="n"/>
      <c r="AC319" s="63" t="n"/>
      <c r="AD319" s="68" t="n">
        <v>683174.01</v>
      </c>
      <c r="AE319" s="68" t="n"/>
      <c r="AF319" s="63" t="n"/>
      <c r="AG319" s="63" t="n"/>
      <c r="AH319" s="68" t="n"/>
      <c r="AI319" s="63" t="n"/>
      <c r="AJ319" s="63" t="n"/>
      <c r="AK319" s="63" t="n"/>
      <c r="AL319" s="63" t="n"/>
      <c r="AM319" s="63" t="n"/>
      <c r="AN319" s="68" t="n"/>
      <c r="AO319" s="68" t="n"/>
      <c r="AP319" s="79" t="n"/>
      <c r="AQ319" s="55" t="n"/>
    </row>
    <row customHeight="true" ht="15" outlineLevel="0" r="320">
      <c r="A320" s="59" t="n">
        <f aca="false" ca="false" dt2D="false" dtr="false" t="normal">+A319+1</f>
        <v>300</v>
      </c>
      <c r="B320" s="60" t="n">
        <f aca="false" ca="false" dt2D="false" dtr="false" t="normal">+B319+1</f>
        <v>34</v>
      </c>
      <c r="C320" s="70" t="s">
        <v>58</v>
      </c>
      <c r="D320" s="70" t="s">
        <v>349</v>
      </c>
      <c r="E320" s="62" t="n">
        <v>1966</v>
      </c>
      <c r="F320" s="62" t="n">
        <v>2016</v>
      </c>
      <c r="G320" s="62" t="s">
        <v>70</v>
      </c>
      <c r="H320" s="62" t="n">
        <v>4</v>
      </c>
      <c r="I320" s="62" t="n">
        <v>6</v>
      </c>
      <c r="J320" s="68" t="n">
        <v>4167.3</v>
      </c>
      <c r="K320" s="68" t="n">
        <v>3119.4</v>
      </c>
      <c r="L320" s="68" t="n">
        <v>810.7</v>
      </c>
      <c r="M320" s="71" t="n">
        <v>158</v>
      </c>
      <c r="N320" s="65" t="n">
        <f aca="false" ca="false" dt2D="false" dtr="false" t="normal">AA320</f>
        <v>1405529.29</v>
      </c>
      <c r="O320" s="68" t="n"/>
      <c r="P320" s="63" t="n">
        <f aca="false" ca="false" dt2D="false" dtr="false" t="normal">N320-Q320-R320-S320-O320-T320</f>
        <v>237270.13000000012</v>
      </c>
      <c r="Q320" s="63" t="n"/>
      <c r="R320" s="63" t="n">
        <v>1168259.16</v>
      </c>
      <c r="S320" s="63" t="n"/>
      <c r="T320" s="63" t="n"/>
      <c r="U320" s="63" t="n">
        <f aca="false" ca="false" dt2D="false" dtr="false" t="normal">$N320/($K320+$L320)</f>
        <v>357.63194066308745</v>
      </c>
      <c r="V320" s="63" t="n">
        <f aca="false" ca="false" dt2D="false" dtr="false" t="normal">$N320/($K320+$L320)</f>
        <v>357.63194066308745</v>
      </c>
      <c r="W320" s="89" t="n">
        <v>2020</v>
      </c>
      <c r="X320" s="1" t="n">
        <v>2020</v>
      </c>
      <c r="AA320" s="65" t="n">
        <f aca="false" ca="false" dt2D="false" dtr="false" t="normal">SUM(AB320:AP320)</f>
        <v>1405529.29</v>
      </c>
      <c r="AB320" s="68" t="n">
        <v>1405529.29</v>
      </c>
      <c r="AC320" s="63" t="n">
        <v>0</v>
      </c>
      <c r="AD320" s="63" t="n">
        <v>0</v>
      </c>
      <c r="AE320" s="63" t="n">
        <v>0</v>
      </c>
      <c r="AF320" s="63" t="n">
        <v>0</v>
      </c>
      <c r="AG320" s="63" t="n">
        <v>0</v>
      </c>
      <c r="AH320" s="68" t="n">
        <v>0</v>
      </c>
      <c r="AI320" s="63" t="n">
        <v>0</v>
      </c>
      <c r="AJ320" s="63" t="n">
        <v>0</v>
      </c>
      <c r="AK320" s="63" t="n">
        <v>0</v>
      </c>
      <c r="AL320" s="68" t="n"/>
      <c r="AM320" s="63" t="n">
        <v>0</v>
      </c>
      <c r="AN320" s="68" t="n"/>
      <c r="AO320" s="68" t="n"/>
      <c r="AP320" s="79" t="n"/>
      <c r="AQ320" s="55" t="n"/>
    </row>
    <row customHeight="true" ht="15" outlineLevel="0" r="321">
      <c r="A321" s="59" t="n">
        <f aca="false" ca="false" dt2D="false" dtr="false" t="normal">+A320+1</f>
        <v>301</v>
      </c>
      <c r="B321" s="60" t="n">
        <f aca="false" ca="false" dt2D="false" dtr="false" t="normal">+B320+1</f>
        <v>35</v>
      </c>
      <c r="C321" s="70" t="s">
        <v>58</v>
      </c>
      <c r="D321" s="70" t="s">
        <v>110</v>
      </c>
      <c r="E321" s="62" t="n">
        <v>1967</v>
      </c>
      <c r="F321" s="62" t="n">
        <v>2012</v>
      </c>
      <c r="G321" s="62" t="s">
        <v>60</v>
      </c>
      <c r="H321" s="62" t="n">
        <v>4</v>
      </c>
      <c r="I321" s="62" t="n">
        <v>6</v>
      </c>
      <c r="J321" s="68" t="n">
        <v>3753.6</v>
      </c>
      <c r="K321" s="68" t="n">
        <v>2991.6</v>
      </c>
      <c r="L321" s="68" t="n">
        <v>615.5</v>
      </c>
      <c r="M321" s="71" t="n">
        <v>155</v>
      </c>
      <c r="N321" s="65" t="n">
        <f aca="false" ca="false" dt2D="false" dtr="false" t="normal">AA321</f>
        <v>1592311.23</v>
      </c>
      <c r="O321" s="68" t="n"/>
      <c r="P321" s="63" t="n">
        <f aca="false" ca="false" dt2D="false" dtr="false" t="normal">N321-Q321-R321-S321-O321-T321</f>
        <v>1135092.57</v>
      </c>
      <c r="Q321" s="63" t="n"/>
      <c r="R321" s="63" t="n">
        <v>457218.66</v>
      </c>
      <c r="S321" s="63" t="n"/>
      <c r="T321" s="63" t="n"/>
      <c r="U321" s="63" t="n">
        <f aca="false" ca="false" dt2D="false" dtr="false" t="normal">$N321/($K321+$L321)</f>
        <v>441.43806104626987</v>
      </c>
      <c r="V321" s="63" t="n">
        <f aca="false" ca="false" dt2D="false" dtr="false" t="normal">$N321/($K321+$L321)</f>
        <v>441.43806104626987</v>
      </c>
      <c r="W321" s="89" t="n">
        <v>2020</v>
      </c>
      <c r="X321" s="1" t="n">
        <v>2020</v>
      </c>
      <c r="AA321" s="65" t="n">
        <f aca="false" ca="false" dt2D="false" dtr="false" t="normal">SUM(AB321:AP321)</f>
        <v>1592311.23</v>
      </c>
      <c r="AB321" s="68" t="n">
        <v>1592311.23</v>
      </c>
      <c r="AC321" s="63" t="n">
        <v>0</v>
      </c>
      <c r="AD321" s="63" t="n">
        <v>0</v>
      </c>
      <c r="AE321" s="63" t="n">
        <v>0</v>
      </c>
      <c r="AF321" s="63" t="n">
        <v>0</v>
      </c>
      <c r="AG321" s="63" t="n">
        <v>0</v>
      </c>
      <c r="AH321" s="68" t="n">
        <v>0</v>
      </c>
      <c r="AI321" s="63" t="n">
        <v>0</v>
      </c>
      <c r="AJ321" s="63" t="n">
        <v>0</v>
      </c>
      <c r="AK321" s="63" t="n">
        <v>0</v>
      </c>
      <c r="AL321" s="63" t="n">
        <v>0</v>
      </c>
      <c r="AM321" s="63" t="n">
        <v>0</v>
      </c>
      <c r="AN321" s="68" t="n"/>
      <c r="AO321" s="68" t="n"/>
      <c r="AP321" s="79" t="n"/>
      <c r="AQ321" s="55" t="n"/>
    </row>
    <row customHeight="true" ht="15" outlineLevel="0" r="322">
      <c r="A322" s="59" t="n">
        <f aca="false" ca="false" dt2D="false" dtr="false" t="normal">+A321+1</f>
        <v>302</v>
      </c>
      <c r="B322" s="60" t="n">
        <f aca="false" ca="false" dt2D="false" dtr="false" t="normal">+B321+1</f>
        <v>36</v>
      </c>
      <c r="C322" s="70" t="s">
        <v>58</v>
      </c>
      <c r="D322" s="70" t="s">
        <v>59</v>
      </c>
      <c r="E322" s="62" t="n">
        <v>1967</v>
      </c>
      <c r="F322" s="62" t="n">
        <v>2016</v>
      </c>
      <c r="G322" s="62" t="s">
        <v>60</v>
      </c>
      <c r="H322" s="62" t="n">
        <v>4</v>
      </c>
      <c r="I322" s="62" t="n">
        <v>6</v>
      </c>
      <c r="J322" s="68" t="n">
        <v>4047.4</v>
      </c>
      <c r="K322" s="68" t="n">
        <v>2520.1</v>
      </c>
      <c r="L322" s="68" t="n">
        <v>1289.1</v>
      </c>
      <c r="M322" s="71" t="n">
        <v>102</v>
      </c>
      <c r="N322" s="65" t="n">
        <f aca="false" ca="false" dt2D="false" dtr="false" t="normal">AA322</f>
        <v>970368.07</v>
      </c>
      <c r="O322" s="68" t="n"/>
      <c r="P322" s="63" t="n">
        <v>0</v>
      </c>
      <c r="Q322" s="63" t="n"/>
      <c r="R322" s="63" t="n">
        <f aca="false" ca="false" dt2D="false" dtr="false" t="normal">N322</f>
        <v>970368.07</v>
      </c>
      <c r="S322" s="63" t="n"/>
      <c r="T322" s="63" t="n"/>
      <c r="U322" s="63" t="n">
        <f aca="false" ca="false" dt2D="false" dtr="false" t="normal">$N322/($K322+$L322)</f>
        <v>254.74327155308202</v>
      </c>
      <c r="V322" s="63" t="n">
        <f aca="false" ca="false" dt2D="false" dtr="false" t="normal">$N322/($K322+$L322)</f>
        <v>254.74327155308202</v>
      </c>
      <c r="W322" s="89" t="n">
        <v>2020</v>
      </c>
      <c r="X322" s="1" t="n">
        <v>2020</v>
      </c>
      <c r="AA322" s="65" t="n">
        <f aca="false" ca="false" dt2D="false" dtr="false" t="normal">SUM(AB322:AP322)</f>
        <v>970368.07</v>
      </c>
      <c r="AB322" s="68" t="n">
        <v>970368.07</v>
      </c>
      <c r="AC322" s="63" t="n">
        <v>0</v>
      </c>
      <c r="AD322" s="63" t="n">
        <v>0</v>
      </c>
      <c r="AE322" s="63" t="n">
        <v>0</v>
      </c>
      <c r="AF322" s="63" t="n">
        <v>0</v>
      </c>
      <c r="AG322" s="63" t="n">
        <v>0</v>
      </c>
      <c r="AH322" s="68" t="n">
        <v>0</v>
      </c>
      <c r="AI322" s="63" t="n">
        <v>0</v>
      </c>
      <c r="AJ322" s="63" t="n">
        <v>0</v>
      </c>
      <c r="AK322" s="63" t="n">
        <v>0</v>
      </c>
      <c r="AL322" s="63" t="n">
        <v>0</v>
      </c>
      <c r="AM322" s="63" t="n">
        <v>0</v>
      </c>
      <c r="AN322" s="68" t="n"/>
      <c r="AO322" s="68" t="n"/>
      <c r="AP322" s="79" t="n"/>
      <c r="AQ322" s="55" t="n"/>
    </row>
    <row customHeight="true" ht="15" outlineLevel="0" r="323">
      <c r="A323" s="59" t="n">
        <f aca="false" ca="false" dt2D="false" dtr="false" t="normal">+A322+1</f>
        <v>303</v>
      </c>
      <c r="B323" s="60" t="n">
        <f aca="false" ca="false" dt2D="false" dtr="false" t="normal">+B322+1</f>
        <v>37</v>
      </c>
      <c r="C323" s="70" t="s">
        <v>58</v>
      </c>
      <c r="D323" s="70" t="s">
        <v>350</v>
      </c>
      <c r="E323" s="62" t="n">
        <v>1969</v>
      </c>
      <c r="F323" s="62" t="n">
        <v>2013</v>
      </c>
      <c r="G323" s="62" t="s">
        <v>60</v>
      </c>
      <c r="H323" s="62" t="n">
        <v>4</v>
      </c>
      <c r="I323" s="62" t="n">
        <v>2</v>
      </c>
      <c r="J323" s="68" t="n">
        <v>1391.1</v>
      </c>
      <c r="K323" s="68" t="n">
        <v>1043.7</v>
      </c>
      <c r="L323" s="68" t="n">
        <v>197.6</v>
      </c>
      <c r="M323" s="71" t="n">
        <v>49</v>
      </c>
      <c r="N323" s="65" t="n">
        <f aca="false" ca="false" dt2D="false" dtr="false" t="normal">AA323</f>
        <v>1241843.9</v>
      </c>
      <c r="O323" s="68" t="n"/>
      <c r="P323" s="63" t="n">
        <v>0</v>
      </c>
      <c r="Q323" s="63" t="n"/>
      <c r="R323" s="63" t="n">
        <v>343681.2808</v>
      </c>
      <c r="S323" s="63" t="n">
        <f aca="false" ca="false" dt2D="false" dtr="false" t="normal">N323-O323-Q323-R323-T323</f>
        <v>898162.6191999998</v>
      </c>
      <c r="T323" s="63" t="n"/>
      <c r="U323" s="63" t="n">
        <f aca="false" ca="false" dt2D="false" dtr="false" t="normal">$N323/($K323+$L323)</f>
        <v>1000.4381696608394</v>
      </c>
      <c r="V323" s="63" t="n">
        <f aca="false" ca="false" dt2D="false" dtr="false" t="normal">$N323/($K323+$L323)</f>
        <v>1000.4381696608394</v>
      </c>
      <c r="W323" s="89" t="n">
        <v>2020</v>
      </c>
      <c r="X323" s="1" t="n">
        <v>2020</v>
      </c>
      <c r="AA323" s="65" t="n">
        <f aca="false" ca="false" dt2D="false" dtr="false" t="normal">SUM(AB323:AP323)</f>
        <v>1241843.9</v>
      </c>
      <c r="AB323" s="63" t="n">
        <v>0</v>
      </c>
      <c r="AC323" s="63" t="n">
        <v>0</v>
      </c>
      <c r="AD323" s="63" t="n">
        <v>0</v>
      </c>
      <c r="AE323" s="63" t="n">
        <v>0</v>
      </c>
      <c r="AF323" s="63" t="n">
        <v>0</v>
      </c>
      <c r="AG323" s="63" t="n">
        <v>0</v>
      </c>
      <c r="AH323" s="63" t="n">
        <v>0</v>
      </c>
      <c r="AI323" s="63" t="n">
        <v>0</v>
      </c>
      <c r="AJ323" s="63" t="n">
        <v>0</v>
      </c>
      <c r="AK323" s="63" t="n">
        <v>0</v>
      </c>
      <c r="AL323" s="68" t="n">
        <v>1241843.9</v>
      </c>
      <c r="AM323" s="63" t="n">
        <v>0</v>
      </c>
      <c r="AN323" s="68" t="n"/>
      <c r="AO323" s="68" t="n"/>
      <c r="AP323" s="79" t="n"/>
      <c r="AQ323" s="55" t="n"/>
    </row>
    <row customHeight="true" ht="15" outlineLevel="0" r="324">
      <c r="A324" s="59" t="n">
        <f aca="false" ca="false" dt2D="false" dtr="false" t="normal">+A323+1</f>
        <v>304</v>
      </c>
      <c r="B324" s="60" t="n">
        <f aca="false" ca="false" dt2D="false" dtr="false" t="normal">+B323+1</f>
        <v>38</v>
      </c>
      <c r="C324" s="70" t="s">
        <v>58</v>
      </c>
      <c r="D324" s="70" t="s">
        <v>351</v>
      </c>
      <c r="E324" s="62" t="n">
        <v>1974</v>
      </c>
      <c r="F324" s="62" t="n">
        <v>1974</v>
      </c>
      <c r="G324" s="62" t="s">
        <v>70</v>
      </c>
      <c r="H324" s="62" t="n">
        <v>4</v>
      </c>
      <c r="I324" s="62" t="n">
        <v>3</v>
      </c>
      <c r="J324" s="68" t="n">
        <v>2224.9</v>
      </c>
      <c r="K324" s="68" t="n">
        <v>2042.5</v>
      </c>
      <c r="L324" s="68" t="n">
        <v>0</v>
      </c>
      <c r="M324" s="71" t="n">
        <v>112</v>
      </c>
      <c r="N324" s="65" t="n">
        <f aca="false" ca="false" dt2D="false" dtr="false" t="normal">AA324</f>
        <v>1460462.18</v>
      </c>
      <c r="O324" s="68" t="n"/>
      <c r="P324" s="82" t="n"/>
      <c r="Q324" s="63" t="n"/>
      <c r="R324" s="63" t="n"/>
      <c r="S324" s="63" t="n">
        <f aca="false" ca="false" dt2D="false" dtr="false" t="normal">N324-O324-Q324-R324-T324</f>
        <v>1460462.18</v>
      </c>
      <c r="T324" s="63" t="n"/>
      <c r="U324" s="63" t="n">
        <f aca="false" ca="false" dt2D="false" dtr="false" t="normal">$N324/($K324+$L324)</f>
        <v>715.0365630354956</v>
      </c>
      <c r="V324" s="63" t="n">
        <f aca="false" ca="false" dt2D="false" dtr="false" t="normal">$N324/($K324+$L324)</f>
        <v>715.0365630354956</v>
      </c>
      <c r="W324" s="89" t="n">
        <v>2020</v>
      </c>
      <c r="X324" s="1" t="n">
        <v>2020</v>
      </c>
      <c r="AA324" s="65" t="n">
        <f aca="false" ca="false" dt2D="false" dtr="false" t="normal">SUM(AB324:AP324)</f>
        <v>1460462.18</v>
      </c>
      <c r="AB324" s="68" t="n">
        <v>0</v>
      </c>
      <c r="AC324" s="63" t="n">
        <v>0</v>
      </c>
      <c r="AD324" s="63" t="n">
        <v>0</v>
      </c>
      <c r="AE324" s="63" t="n">
        <v>0</v>
      </c>
      <c r="AF324" s="63" t="n">
        <v>0</v>
      </c>
      <c r="AG324" s="63" t="n">
        <v>0</v>
      </c>
      <c r="AH324" s="68" t="n">
        <v>0</v>
      </c>
      <c r="AI324" s="63" t="n">
        <v>0</v>
      </c>
      <c r="AJ324" s="63" t="n">
        <v>0</v>
      </c>
      <c r="AK324" s="63" t="n">
        <v>0</v>
      </c>
      <c r="AL324" s="63" t="n">
        <v>1460462.18</v>
      </c>
      <c r="AM324" s="63" t="n">
        <v>0</v>
      </c>
      <c r="AN324" s="68" t="n"/>
      <c r="AO324" s="68" t="n"/>
      <c r="AP324" s="79" t="n"/>
      <c r="AQ324" s="55" t="n"/>
    </row>
    <row customHeight="true" ht="15" outlineLevel="0" r="325">
      <c r="A325" s="59" t="n">
        <f aca="false" ca="false" dt2D="false" dtr="false" t="normal">+A324+1</f>
        <v>305</v>
      </c>
      <c r="B325" s="60" t="n">
        <f aca="false" ca="false" dt2D="false" dtr="false" t="normal">+B324+1</f>
        <v>39</v>
      </c>
      <c r="C325" s="70" t="s">
        <v>58</v>
      </c>
      <c r="D325" s="70" t="s">
        <v>352</v>
      </c>
      <c r="E325" s="62" t="n">
        <v>1994</v>
      </c>
      <c r="F325" s="62" t="n">
        <v>2012</v>
      </c>
      <c r="G325" s="62" t="s">
        <v>70</v>
      </c>
      <c r="H325" s="62" t="n">
        <v>9</v>
      </c>
      <c r="I325" s="62" t="n">
        <v>1</v>
      </c>
      <c r="J325" s="68" t="n">
        <v>2569.78</v>
      </c>
      <c r="K325" s="68" t="n">
        <v>2128.08</v>
      </c>
      <c r="L325" s="68" t="n">
        <v>0</v>
      </c>
      <c r="M325" s="71" t="n">
        <v>72</v>
      </c>
      <c r="N325" s="65" t="n">
        <f aca="false" ca="false" dt2D="false" dtr="false" t="normal">AA325</f>
        <v>3313034.8</v>
      </c>
      <c r="O325" s="68" t="n"/>
      <c r="P325" s="63" t="n">
        <v>0</v>
      </c>
      <c r="Q325" s="63" t="n"/>
      <c r="R325" s="63" t="n">
        <v>714183.73</v>
      </c>
      <c r="S325" s="63" t="n">
        <f aca="false" ca="false" dt2D="false" dtr="false" t="normal">N325-O325-Q325-R325-T325</f>
        <v>2598851.07</v>
      </c>
      <c r="T325" s="68" t="n"/>
      <c r="U325" s="63" t="n">
        <f aca="false" ca="false" dt2D="false" dtr="false" t="normal">$N325/($K325+$L325)</f>
        <v>1556.8187286192249</v>
      </c>
      <c r="V325" s="63" t="n">
        <f aca="false" ca="false" dt2D="false" dtr="false" t="normal">$N325/($K325+$L325)</f>
        <v>1556.8187286192249</v>
      </c>
      <c r="W325" s="89" t="n">
        <v>2020</v>
      </c>
      <c r="X325" s="1" t="n">
        <v>2020</v>
      </c>
      <c r="AA325" s="65" t="n">
        <f aca="false" ca="false" dt2D="false" dtr="false" t="normal">SUM(AB325:AP325)</f>
        <v>3313034.8</v>
      </c>
      <c r="AB325" s="63" t="n">
        <v>0</v>
      </c>
      <c r="AC325" s="63" t="n">
        <v>0</v>
      </c>
      <c r="AD325" s="63" t="n">
        <v>0</v>
      </c>
      <c r="AE325" s="63" t="n">
        <v>0</v>
      </c>
      <c r="AF325" s="63" t="n">
        <v>0</v>
      </c>
      <c r="AG325" s="63" t="n">
        <v>0</v>
      </c>
      <c r="AH325" s="63" t="n"/>
      <c r="AI325" s="63" t="n">
        <v>3258374.39</v>
      </c>
      <c r="AJ325" s="63" t="n">
        <v>0</v>
      </c>
      <c r="AK325" s="63" t="n">
        <v>0</v>
      </c>
      <c r="AL325" s="63" t="n">
        <v>0</v>
      </c>
      <c r="AM325" s="63" t="n">
        <v>0</v>
      </c>
      <c r="AN325" s="68" t="n">
        <v>40301.84</v>
      </c>
      <c r="AO325" s="68" t="n">
        <v>14358.57</v>
      </c>
      <c r="AP325" s="79" t="n"/>
      <c r="AQ325" s="55" t="n"/>
    </row>
    <row customFormat="true" ht="15" outlineLevel="0" r="326" s="119">
      <c r="A326" s="73" t="n"/>
      <c r="B326" s="74" t="n"/>
      <c r="C326" s="83" t="n"/>
      <c r="D326" s="84" t="s">
        <v>353</v>
      </c>
      <c r="E326" s="85" t="n"/>
      <c r="F326" s="85" t="n"/>
      <c r="G326" s="85" t="n"/>
      <c r="H326" s="85" t="n"/>
      <c r="I326" s="85" t="n"/>
      <c r="J326" s="86" t="n">
        <f aca="false" ca="false" dt2D="false" dtr="false" t="normal">SUM(J327:J773)</f>
        <v>2712558.100000002</v>
      </c>
      <c r="K326" s="86" t="n">
        <f aca="false" ca="false" dt2D="false" dtr="false" t="normal">SUM(K327:K773)</f>
        <v>2249169.3300000015</v>
      </c>
      <c r="L326" s="86" t="n">
        <f aca="false" ca="false" dt2D="false" dtr="false" t="normal">SUM(L327:L773)</f>
        <v>83384.37000000007</v>
      </c>
      <c r="M326" s="86" t="n">
        <f aca="false" ca="false" dt2D="false" dtr="false" t="normal">SUM(M327:M773)</f>
        <v>97624</v>
      </c>
      <c r="N326" s="86" t="n">
        <f aca="false" ca="false" dt2D="false" dtr="false" t="normal">SUM(N327:N340)</f>
        <v>79686155.77140002</v>
      </c>
      <c r="O326" s="86" t="n">
        <f aca="false" ca="false" dt2D="false" dtr="false" t="normal">SUM(O327:O340)</f>
        <v>0</v>
      </c>
      <c r="P326" s="86" t="n">
        <f aca="false" ca="false" dt2D="false" dtr="false" t="normal">SUM(P327:P340)</f>
        <v>109495.19999999998</v>
      </c>
      <c r="Q326" s="86" t="n">
        <f aca="false" ca="false" dt2D="false" dtr="false" t="normal">SUM(Q327:Q340)</f>
        <v>0</v>
      </c>
      <c r="R326" s="86" t="n">
        <f aca="false" ca="false" dt2D="false" dtr="false" t="normal">SUM(R327:R340)</f>
        <v>22577838.731399998</v>
      </c>
      <c r="S326" s="86" t="n">
        <f aca="false" ca="false" dt2D="false" dtr="false" t="normal">SUM(S327:S340)</f>
        <v>56998821.84</v>
      </c>
      <c r="T326" s="86" t="n">
        <f aca="false" ca="false" dt2D="false" dtr="false" t="normal">SUM(T327:T340)</f>
        <v>0</v>
      </c>
      <c r="U326" s="86" t="n"/>
      <c r="V326" s="86" t="n"/>
      <c r="W326" s="86" t="n"/>
      <c r="X326" s="4" t="n">
        <f aca="false" ca="false" dt2D="false" dtr="false" t="normal">+N326-'Приложение №2'!F326</f>
        <v>0.000000029802322387695312</v>
      </c>
      <c r="Y326" s="86" t="e">
        <f aca="false" ca="false" dt2D="false" dtr="false" t="normal">SUM(Y327:Y340)</f>
        <v>#GETTING_DATA</v>
      </c>
      <c r="Z326" s="86" t="n">
        <f aca="false" ca="false" dt2D="false" dtr="false" t="normal">SUM(Z327:Z340)</f>
        <v>0</v>
      </c>
      <c r="AA326" s="86" t="n">
        <f aca="false" ca="false" dt2D="false" dtr="false" t="normal">SUM(AA327:AA340)</f>
        <v>79686155.77140002</v>
      </c>
      <c r="AB326" s="86" t="n">
        <f aca="false" ca="false" dt2D="false" dtr="false" t="normal">SUM(AB327:AB340)</f>
        <v>0</v>
      </c>
      <c r="AC326" s="86" t="n">
        <f aca="false" ca="false" dt2D="false" dtr="false" t="normal">SUM(AC327:AC340)</f>
        <v>0</v>
      </c>
      <c r="AD326" s="86" t="n">
        <f aca="false" ca="false" dt2D="false" dtr="false" t="normal">SUM(AD327:AD340)</f>
        <v>0</v>
      </c>
      <c r="AE326" s="86" t="n">
        <f aca="false" ca="false" dt2D="false" dtr="false" t="normal">SUM(AE327:AE340)</f>
        <v>0</v>
      </c>
      <c r="AF326" s="86" t="n">
        <f aca="false" ca="false" dt2D="false" dtr="false" t="normal">SUM(AF327:AF340)</f>
        <v>0</v>
      </c>
      <c r="AG326" s="86" t="n">
        <f aca="false" ca="false" dt2D="false" dtr="false" t="normal">SUM(AG327:AG340)</f>
        <v>0</v>
      </c>
      <c r="AH326" s="86" t="n">
        <f aca="false" ca="false" dt2D="false" dtr="false" t="normal">SUM(AH327:AH340)</f>
        <v>0</v>
      </c>
      <c r="AI326" s="86" t="n">
        <f aca="false" ca="false" dt2D="false" dtr="false" t="normal">SUM(AI327:AI340)</f>
        <v>78677566.1414</v>
      </c>
      <c r="AJ326" s="86" t="n">
        <f aca="false" ca="false" dt2D="false" dtr="false" t="normal">SUM(AJ327:AJ340)</f>
        <v>0</v>
      </c>
      <c r="AK326" s="86" t="n">
        <f aca="false" ca="false" dt2D="false" dtr="false" t="normal">SUM(AK327:AK340)</f>
        <v>0</v>
      </c>
      <c r="AL326" s="86" t="n">
        <f aca="false" ca="false" dt2D="false" dtr="false" t="normal">SUM(AL327:AL340)</f>
        <v>0</v>
      </c>
      <c r="AM326" s="86" t="n">
        <f aca="false" ca="false" dt2D="false" dtr="false" t="normal">SUM(AM327:AM340)</f>
        <v>0</v>
      </c>
      <c r="AN326" s="86" t="n">
        <f aca="false" ca="false" dt2D="false" dtr="false" t="normal">SUM(AN327:AN340)</f>
        <v>772820.3599999999</v>
      </c>
      <c r="AO326" s="86" t="n">
        <f aca="false" ca="false" dt2D="false" dtr="false" t="normal">SUM(AO327:AO340)</f>
        <v>235769.27000000002</v>
      </c>
      <c r="AP326" s="86" t="n">
        <f aca="false" ca="false" dt2D="false" dtr="false" t="normal">SUM(AP327:AP340)</f>
        <v>0</v>
      </c>
      <c r="AQ326" s="55" t="n"/>
    </row>
    <row customHeight="true" ht="15" outlineLevel="0" r="327">
      <c r="A327" s="59" t="n">
        <f aca="false" ca="false" dt2D="false" dtr="false" t="normal">A325+1</f>
        <v>306</v>
      </c>
      <c r="B327" s="60" t="n">
        <v>1</v>
      </c>
      <c r="C327" s="70" t="s">
        <v>54</v>
      </c>
      <c r="D327" s="70" t="s">
        <v>260</v>
      </c>
      <c r="E327" s="62" t="n">
        <v>1995</v>
      </c>
      <c r="F327" s="62" t="n">
        <v>1995</v>
      </c>
      <c r="G327" s="62" t="s">
        <v>56</v>
      </c>
      <c r="H327" s="62" t="n">
        <v>10</v>
      </c>
      <c r="I327" s="62" t="n">
        <v>1</v>
      </c>
      <c r="J327" s="68" t="n">
        <v>3279.6</v>
      </c>
      <c r="K327" s="68" t="n">
        <v>2805.6</v>
      </c>
      <c r="L327" s="68" t="n">
        <v>0</v>
      </c>
      <c r="M327" s="71" t="n">
        <v>105</v>
      </c>
      <c r="N327" s="65" t="n">
        <f aca="false" ca="false" dt2D="false" dtr="false" t="normal">AA327</f>
        <v>3163571.8744</v>
      </c>
      <c r="O327" s="68" t="n"/>
      <c r="P327" s="63" t="n"/>
      <c r="Q327" s="63" t="n"/>
      <c r="R327" s="63" t="n">
        <v>504144.3144</v>
      </c>
      <c r="S327" s="63" t="n">
        <f aca="false" ca="false" dt2D="false" dtr="false" t="normal">N327-O327-Q327-R327-T327</f>
        <v>2659427.56</v>
      </c>
      <c r="T327" s="68" t="n"/>
      <c r="U327" s="63" t="n">
        <f aca="false" ca="false" dt2D="false" dtr="false" t="normal">$N327/($K327+$L327)</f>
        <v>1127.5919141716568</v>
      </c>
      <c r="V327" s="63" t="n">
        <f aca="false" ca="false" dt2D="false" dtr="false" t="normal">$N327/($K327+$L327)</f>
        <v>1127.5919141716568</v>
      </c>
      <c r="W327" s="89" t="n">
        <v>2020</v>
      </c>
      <c r="X327" s="1" t="n">
        <v>2020</v>
      </c>
      <c r="AA327" s="65" t="n">
        <f aca="false" ca="false" dt2D="false" dtr="false" t="normal">SUM(AB327:AP327)</f>
        <v>3163571.8744</v>
      </c>
      <c r="AB327" s="63" t="n">
        <v>0</v>
      </c>
      <c r="AC327" s="63" t="n">
        <v>0</v>
      </c>
      <c r="AD327" s="63" t="n">
        <v>0</v>
      </c>
      <c r="AE327" s="63" t="n">
        <v>0</v>
      </c>
      <c r="AF327" s="63" t="n">
        <v>0</v>
      </c>
      <c r="AG327" s="63" t="n">
        <v>0</v>
      </c>
      <c r="AH327" s="63" t="n"/>
      <c r="AI327" s="63" t="n">
        <v>3104109.8344</v>
      </c>
      <c r="AJ327" s="63" t="n">
        <v>0</v>
      </c>
      <c r="AK327" s="63" t="n">
        <v>0</v>
      </c>
      <c r="AL327" s="68" t="n"/>
      <c r="AM327" s="63" t="n">
        <v>0</v>
      </c>
      <c r="AN327" s="68" t="n">
        <v>41997.33</v>
      </c>
      <c r="AO327" s="68" t="n">
        <v>17464.71</v>
      </c>
      <c r="AP327" s="79" t="n"/>
      <c r="AQ327" s="55" t="n"/>
    </row>
    <row customHeight="true" ht="15" outlineLevel="0" r="328">
      <c r="A328" s="59" t="n">
        <f aca="false" ca="false" dt2D="false" dtr="false" t="normal">A327+1</f>
        <v>307</v>
      </c>
      <c r="B328" s="60" t="n">
        <f aca="false" ca="false" dt2D="false" dtr="false" t="normal">B327+1</f>
        <v>2</v>
      </c>
      <c r="C328" s="70" t="s">
        <v>54</v>
      </c>
      <c r="D328" s="70" t="s">
        <v>354</v>
      </c>
      <c r="E328" s="62" t="n">
        <v>1995</v>
      </c>
      <c r="F328" s="62" t="n">
        <v>2010</v>
      </c>
      <c r="G328" s="61" t="s">
        <v>60</v>
      </c>
      <c r="H328" s="62" t="n">
        <v>9</v>
      </c>
      <c r="I328" s="62" t="n">
        <v>1</v>
      </c>
      <c r="J328" s="68" t="n">
        <v>2996.5</v>
      </c>
      <c r="K328" s="68" t="n">
        <v>2483</v>
      </c>
      <c r="L328" s="68" t="n">
        <v>76.6</v>
      </c>
      <c r="M328" s="71" t="n">
        <v>83</v>
      </c>
      <c r="N328" s="65" t="n">
        <f aca="false" ca="false" dt2D="false" dtr="false" t="normal">AA328</f>
        <v>3066140.0262</v>
      </c>
      <c r="O328" s="68" t="n"/>
      <c r="P328" s="63" t="n">
        <v>0</v>
      </c>
      <c r="Q328" s="63" t="n"/>
      <c r="R328" s="63" t="n">
        <v>437725.9462</v>
      </c>
      <c r="S328" s="63" t="n">
        <f aca="false" ca="false" dt2D="false" dtr="false" t="normal">N328-O328-Q328-R328-T328</f>
        <v>2628414.08</v>
      </c>
      <c r="T328" s="68" t="n"/>
      <c r="U328" s="63" t="n">
        <f aca="false" ca="false" dt2D="false" dtr="false" t="normal">$N328/($K328+$L328)</f>
        <v>1197.8981193155182</v>
      </c>
      <c r="V328" s="63" t="n">
        <f aca="false" ca="false" dt2D="false" dtr="false" t="normal">$N328/($K328+$L328)</f>
        <v>1197.8981193155182</v>
      </c>
      <c r="W328" s="89" t="n">
        <v>2020</v>
      </c>
      <c r="X328" s="1" t="n">
        <v>2020</v>
      </c>
      <c r="AA328" s="65" t="n">
        <f aca="false" ca="false" dt2D="false" dtr="false" t="normal">SUM(AB328:AP328)</f>
        <v>3066140.0262</v>
      </c>
      <c r="AB328" s="63" t="n">
        <v>0</v>
      </c>
      <c r="AC328" s="63" t="n">
        <v>0</v>
      </c>
      <c r="AD328" s="63" t="n">
        <v>0</v>
      </c>
      <c r="AE328" s="63" t="n">
        <v>0</v>
      </c>
      <c r="AF328" s="63" t="n">
        <v>0</v>
      </c>
      <c r="AG328" s="63" t="n">
        <v>0</v>
      </c>
      <c r="AH328" s="63" t="n"/>
      <c r="AI328" s="63" t="n">
        <v>3007706.7062</v>
      </c>
      <c r="AJ328" s="63" t="n">
        <v>0</v>
      </c>
      <c r="AK328" s="63" t="n">
        <v>0</v>
      </c>
      <c r="AL328" s="68" t="n"/>
      <c r="AM328" s="63" t="n">
        <v>0</v>
      </c>
      <c r="AN328" s="68" t="n">
        <v>41212.55</v>
      </c>
      <c r="AO328" s="68" t="n">
        <v>17220.77</v>
      </c>
      <c r="AP328" s="79" t="n"/>
      <c r="AQ328" s="55" t="n"/>
    </row>
    <row customHeight="true" ht="15" outlineLevel="0" r="329">
      <c r="A329" s="59" t="n">
        <f aca="false" ca="false" dt2D="false" dtr="false" t="normal">A328+1</f>
        <v>308</v>
      </c>
      <c r="B329" s="60" t="n">
        <f aca="false" ca="false" dt2D="false" dtr="false" t="normal">B328+1</f>
        <v>3</v>
      </c>
      <c r="C329" s="70" t="s">
        <v>54</v>
      </c>
      <c r="D329" s="70" t="s">
        <v>355</v>
      </c>
      <c r="E329" s="62" t="n">
        <v>1995</v>
      </c>
      <c r="F329" s="62" t="n">
        <v>2002</v>
      </c>
      <c r="G329" s="62" t="s">
        <v>56</v>
      </c>
      <c r="H329" s="62" t="n">
        <v>10</v>
      </c>
      <c r="I329" s="62" t="n">
        <v>1</v>
      </c>
      <c r="J329" s="68" t="n">
        <v>3164.1</v>
      </c>
      <c r="K329" s="68" t="n">
        <v>2676.9</v>
      </c>
      <c r="L329" s="68" t="n">
        <v>0</v>
      </c>
      <c r="M329" s="71" t="n">
        <v>107</v>
      </c>
      <c r="N329" s="65" t="n">
        <f aca="false" ca="false" dt2D="false" dtr="false" t="normal">AA329</f>
        <v>3128277.2656</v>
      </c>
      <c r="O329" s="68" t="n"/>
      <c r="P329" s="63" t="n">
        <v>0</v>
      </c>
      <c r="Q329" s="63" t="n"/>
      <c r="R329" s="63" t="n">
        <v>588244.8956</v>
      </c>
      <c r="S329" s="63" t="n">
        <f aca="false" ca="false" dt2D="false" dtr="false" t="normal">N329-O329-Q329-R329-T329</f>
        <v>2540032.37</v>
      </c>
      <c r="T329" s="68" t="n"/>
      <c r="U329" s="63" t="n">
        <f aca="false" ca="false" dt2D="false" dtr="false" t="normal">$N329/($K329+$L329)</f>
        <v>1168.619397661474</v>
      </c>
      <c r="V329" s="63" t="n">
        <f aca="false" ca="false" dt2D="false" dtr="false" t="normal">$N329/($K329+$L329)</f>
        <v>1168.619397661474</v>
      </c>
      <c r="W329" s="89" t="n">
        <v>2020</v>
      </c>
      <c r="X329" s="1" t="n">
        <v>2020</v>
      </c>
      <c r="AA329" s="65" t="n">
        <f aca="false" ca="false" dt2D="false" dtr="false" t="normal">SUM(AB329:AP329)</f>
        <v>3128277.2656</v>
      </c>
      <c r="AB329" s="63" t="n"/>
      <c r="AC329" s="63" t="n"/>
      <c r="AD329" s="63" t="n"/>
      <c r="AE329" s="63" t="n"/>
      <c r="AF329" s="63" t="n">
        <v>0</v>
      </c>
      <c r="AG329" s="63" t="n">
        <v>0</v>
      </c>
      <c r="AH329" s="63" t="n"/>
      <c r="AI329" s="63" t="n">
        <v>3068469.1056</v>
      </c>
      <c r="AJ329" s="63" t="n">
        <v>0</v>
      </c>
      <c r="AK329" s="68" t="n"/>
      <c r="AL329" s="63" t="n">
        <v>0</v>
      </c>
      <c r="AM329" s="63" t="n">
        <v>0</v>
      </c>
      <c r="AN329" s="68" t="n">
        <v>42434.61</v>
      </c>
      <c r="AO329" s="68" t="n">
        <v>17373.55</v>
      </c>
      <c r="AP329" s="79" t="n"/>
      <c r="AQ329" s="55" t="n"/>
    </row>
    <row customHeight="true" ht="15" outlineLevel="0" r="330">
      <c r="A330" s="59" t="n">
        <f aca="false" ca="false" dt2D="false" dtr="false" t="normal">A329+1</f>
        <v>309</v>
      </c>
      <c r="B330" s="60" t="n">
        <f aca="false" ca="false" dt2D="false" dtr="false" t="normal">B329+1</f>
        <v>4</v>
      </c>
      <c r="C330" s="70" t="s">
        <v>54</v>
      </c>
      <c r="D330" s="70" t="s">
        <v>356</v>
      </c>
      <c r="E330" s="62" t="n">
        <v>1995</v>
      </c>
      <c r="F330" s="62" t="n">
        <v>2008</v>
      </c>
      <c r="G330" s="62" t="s">
        <v>56</v>
      </c>
      <c r="H330" s="62" t="n">
        <v>10</v>
      </c>
      <c r="I330" s="62" t="n">
        <v>1</v>
      </c>
      <c r="J330" s="68" t="n">
        <v>3344</v>
      </c>
      <c r="K330" s="68" t="n">
        <v>2858.8</v>
      </c>
      <c r="L330" s="68" t="n">
        <v>0</v>
      </c>
      <c r="M330" s="71" t="n">
        <v>115</v>
      </c>
      <c r="N330" s="65" t="n">
        <f aca="false" ca="false" dt2D="false" dtr="false" t="normal">AA330</f>
        <v>3162140.5024</v>
      </c>
      <c r="O330" s="68" t="n"/>
      <c r="P330" s="63" t="n">
        <v>0</v>
      </c>
      <c r="Q330" s="63" t="n"/>
      <c r="R330" s="63" t="n">
        <v>1046925.7324</v>
      </c>
      <c r="S330" s="63" t="n">
        <f aca="false" ca="false" dt2D="false" dtr="false" t="normal">N330-O330-Q330-R330-T330</f>
        <v>2115214.77</v>
      </c>
      <c r="T330" s="68" t="n"/>
      <c r="U330" s="63" t="n">
        <f aca="false" ca="false" dt2D="false" dtr="false" t="normal">$N330/($K330+$L330)</f>
        <v>1106.1076334126205</v>
      </c>
      <c r="V330" s="63" t="n">
        <f aca="false" ca="false" dt2D="false" dtr="false" t="normal">$N330/($K330+$L330)</f>
        <v>1106.1076334126205</v>
      </c>
      <c r="W330" s="89" t="n">
        <v>2020</v>
      </c>
      <c r="X330" s="1" t="n">
        <v>2020</v>
      </c>
      <c r="AA330" s="65" t="n">
        <f aca="false" ca="false" dt2D="false" dtr="false" t="normal">SUM(AB330:AP330)</f>
        <v>3162140.5024</v>
      </c>
      <c r="AB330" s="63" t="n">
        <v>0</v>
      </c>
      <c r="AC330" s="63" t="n">
        <v>0</v>
      </c>
      <c r="AD330" s="63" t="n">
        <v>0</v>
      </c>
      <c r="AE330" s="63" t="n">
        <v>0</v>
      </c>
      <c r="AF330" s="63" t="n">
        <v>0</v>
      </c>
      <c r="AG330" s="63" t="n">
        <v>0</v>
      </c>
      <c r="AH330" s="63" t="n"/>
      <c r="AI330" s="63" t="n">
        <v>3102645.3524</v>
      </c>
      <c r="AJ330" s="63" t="n">
        <v>0</v>
      </c>
      <c r="AK330" s="63" t="n">
        <v>0</v>
      </c>
      <c r="AL330" s="63" t="n">
        <v>0</v>
      </c>
      <c r="AM330" s="63" t="n">
        <v>0</v>
      </c>
      <c r="AN330" s="68" t="n">
        <v>42206.12</v>
      </c>
      <c r="AO330" s="68" t="n">
        <v>17289.03</v>
      </c>
      <c r="AP330" s="79" t="n"/>
      <c r="AQ330" s="55" t="n"/>
    </row>
    <row customHeight="true" ht="15" outlineLevel="0" r="331">
      <c r="A331" s="59" t="n">
        <f aca="false" ca="false" dt2D="false" dtr="false" t="normal">A330+1</f>
        <v>310</v>
      </c>
      <c r="B331" s="60" t="n">
        <f aca="false" ca="false" dt2D="false" dtr="false" t="normal">B330+1</f>
        <v>5</v>
      </c>
      <c r="C331" s="70" t="s">
        <v>78</v>
      </c>
      <c r="D331" s="70" t="s">
        <v>357</v>
      </c>
      <c r="E331" s="62" t="n">
        <v>1995</v>
      </c>
      <c r="F331" s="62" t="n">
        <v>2013</v>
      </c>
      <c r="G331" s="62" t="s">
        <v>60</v>
      </c>
      <c r="H331" s="62" t="n">
        <v>9</v>
      </c>
      <c r="I331" s="62" t="n">
        <v>3</v>
      </c>
      <c r="J331" s="68" t="n">
        <v>8636.5</v>
      </c>
      <c r="K331" s="68" t="n">
        <v>7079.3</v>
      </c>
      <c r="L331" s="68" t="n">
        <v>0</v>
      </c>
      <c r="M331" s="71" t="n">
        <v>263</v>
      </c>
      <c r="N331" s="65" t="n">
        <f aca="false" ca="false" dt2D="false" dtr="false" t="normal">AA331</f>
        <v>8461720.080000002</v>
      </c>
      <c r="O331" s="68" t="n"/>
      <c r="P331" s="63" t="n">
        <v>0</v>
      </c>
      <c r="Q331" s="63" t="n"/>
      <c r="R331" s="63" t="n">
        <v>3270357.36</v>
      </c>
      <c r="S331" s="63" t="n">
        <f aca="false" ca="false" dt2D="false" dtr="false" t="normal">N331-O331-Q331-R331-T331</f>
        <v>5191362.7200000025</v>
      </c>
      <c r="T331" s="68" t="n"/>
      <c r="U331" s="63" t="n">
        <f aca="false" ca="false" dt2D="false" dtr="false" t="normal">$N331/($K331+$L331)</f>
        <v>1195.276380433094</v>
      </c>
      <c r="V331" s="63" t="n">
        <f aca="false" ca="false" dt2D="false" dtr="false" t="normal">$N331/($K331+$L331)</f>
        <v>1195.276380433094</v>
      </c>
      <c r="W331" s="89" t="n">
        <v>2020</v>
      </c>
      <c r="X331" s="1" t="n">
        <v>2020</v>
      </c>
      <c r="AA331" s="65" t="n">
        <f aca="false" ca="false" dt2D="false" dtr="false" t="normal">SUM(AB331:AP331)</f>
        <v>8461720.080000002</v>
      </c>
      <c r="AB331" s="63" t="n">
        <v>0</v>
      </c>
      <c r="AC331" s="63" t="n">
        <v>0</v>
      </c>
      <c r="AD331" s="63" t="n">
        <v>0</v>
      </c>
      <c r="AE331" s="63" t="n">
        <v>0</v>
      </c>
      <c r="AF331" s="63" t="n">
        <v>0</v>
      </c>
      <c r="AG331" s="63" t="n">
        <v>0</v>
      </c>
      <c r="AH331" s="63" t="n"/>
      <c r="AI331" s="63" t="n">
        <v>8385361.53</v>
      </c>
      <c r="AJ331" s="63" t="n">
        <v>0</v>
      </c>
      <c r="AK331" s="63" t="n">
        <v>0</v>
      </c>
      <c r="AL331" s="63" t="n">
        <v>0</v>
      </c>
      <c r="AM331" s="63" t="n">
        <v>0</v>
      </c>
      <c r="AN331" s="68" t="n">
        <v>55989.34</v>
      </c>
      <c r="AO331" s="68" t="n">
        <v>20369.21</v>
      </c>
      <c r="AP331" s="79" t="n"/>
      <c r="AQ331" s="55" t="n"/>
    </row>
    <row customHeight="true" ht="15" outlineLevel="0" r="332">
      <c r="A332" s="59" t="n">
        <f aca="false" ca="false" dt2D="false" dtr="false" t="normal">A331+1</f>
        <v>311</v>
      </c>
      <c r="B332" s="60" t="n">
        <f aca="false" ca="false" dt2D="false" dtr="false" t="normal">B331+1</f>
        <v>6</v>
      </c>
      <c r="C332" s="70" t="s">
        <v>78</v>
      </c>
      <c r="D332" s="70" t="s">
        <v>358</v>
      </c>
      <c r="E332" s="62" t="n">
        <v>1995</v>
      </c>
      <c r="F332" s="62" t="n">
        <v>1996</v>
      </c>
      <c r="G332" s="62" t="s">
        <v>60</v>
      </c>
      <c r="H332" s="62" t="n">
        <v>9</v>
      </c>
      <c r="I332" s="62" t="n">
        <v>4</v>
      </c>
      <c r="J332" s="68" t="n">
        <v>11234.69</v>
      </c>
      <c r="K332" s="68" t="n">
        <v>9289.89</v>
      </c>
      <c r="L332" s="68" t="n">
        <v>0</v>
      </c>
      <c r="M332" s="71" t="n">
        <v>427</v>
      </c>
      <c r="N332" s="65" t="n">
        <f aca="false" ca="false" dt2D="false" dtr="false" t="normal">AA332</f>
        <v>11495264.01</v>
      </c>
      <c r="O332" s="68" t="n"/>
      <c r="P332" s="63" t="n">
        <v>0</v>
      </c>
      <c r="Q332" s="63" t="n"/>
      <c r="R332" s="63" t="n">
        <v>3591360</v>
      </c>
      <c r="S332" s="63" t="n">
        <f aca="false" ca="false" dt2D="false" dtr="false" t="normal">N332-O332-Q332-R332-T332</f>
        <v>7903904.01</v>
      </c>
      <c r="T332" s="68" t="n"/>
      <c r="U332" s="63" t="n">
        <f aca="false" ca="false" dt2D="false" dtr="false" t="normal">$N332/($K332+$L332)</f>
        <v>1237.3950617283951</v>
      </c>
      <c r="V332" s="63" t="n">
        <f aca="false" ca="false" dt2D="false" dtr="false" t="normal">$N332/($K332+$L332)</f>
        <v>1237.3950617283951</v>
      </c>
      <c r="W332" s="89" t="n">
        <v>2020</v>
      </c>
      <c r="X332" s="1" t="n">
        <v>2020</v>
      </c>
      <c r="AA332" s="65" t="n">
        <f aca="false" ca="false" dt2D="false" dtr="false" t="normal">SUM(AB332:AP332)</f>
        <v>11495264.01</v>
      </c>
      <c r="AB332" s="63" t="n">
        <v>0</v>
      </c>
      <c r="AC332" s="63" t="n">
        <v>0</v>
      </c>
      <c r="AD332" s="63" t="n">
        <v>0</v>
      </c>
      <c r="AE332" s="63" t="n">
        <v>0</v>
      </c>
      <c r="AF332" s="63" t="n">
        <v>0</v>
      </c>
      <c r="AG332" s="63" t="n">
        <v>0</v>
      </c>
      <c r="AH332" s="63" t="n"/>
      <c r="AI332" s="63" t="n">
        <v>11407575.81</v>
      </c>
      <c r="AJ332" s="63" t="n">
        <v>0</v>
      </c>
      <c r="AK332" s="63" t="n">
        <v>0</v>
      </c>
      <c r="AL332" s="63" t="n">
        <v>0</v>
      </c>
      <c r="AM332" s="63" t="n">
        <v>0</v>
      </c>
      <c r="AN332" s="68" t="n">
        <v>64316.04</v>
      </c>
      <c r="AO332" s="68" t="n">
        <v>23372.16</v>
      </c>
      <c r="AP332" s="79" t="n"/>
      <c r="AQ332" s="55" t="n"/>
    </row>
    <row customHeight="true" ht="15" outlineLevel="0" r="333">
      <c r="A333" s="59" t="n">
        <f aca="false" ca="false" dt2D="false" dtr="false" t="normal">+A332+1</f>
        <v>312</v>
      </c>
      <c r="B333" s="60" t="n">
        <f aca="false" ca="false" dt2D="false" dtr="false" t="normal">+B332+1</f>
        <v>7</v>
      </c>
      <c r="C333" s="70" t="s">
        <v>78</v>
      </c>
      <c r="D333" s="70" t="s">
        <v>359</v>
      </c>
      <c r="E333" s="62" t="n">
        <v>1995</v>
      </c>
      <c r="F333" s="62" t="n">
        <v>2005</v>
      </c>
      <c r="G333" s="62" t="s">
        <v>60</v>
      </c>
      <c r="H333" s="62" t="n">
        <v>9</v>
      </c>
      <c r="I333" s="62" t="n">
        <v>2</v>
      </c>
      <c r="J333" s="68" t="n">
        <v>5559.4</v>
      </c>
      <c r="K333" s="68" t="n">
        <v>4567.5</v>
      </c>
      <c r="L333" s="68" t="n">
        <v>0</v>
      </c>
      <c r="M333" s="71" t="n">
        <v>169</v>
      </c>
      <c r="N333" s="65" t="n">
        <f aca="false" ca="false" dt2D="false" dtr="false" t="normal">AA333</f>
        <v>5796527.92</v>
      </c>
      <c r="O333" s="68" t="n"/>
      <c r="P333" s="63" t="n">
        <v>0</v>
      </c>
      <c r="Q333" s="63" t="n"/>
      <c r="R333" s="63" t="n">
        <v>2065107.88</v>
      </c>
      <c r="S333" s="63" t="n">
        <f aca="false" ca="false" dt2D="false" dtr="false" t="normal">N333-O333-Q333-R333-T333</f>
        <v>3731420.04</v>
      </c>
      <c r="T333" s="68" t="n"/>
      <c r="U333" s="63" t="n">
        <f aca="false" ca="false" dt2D="false" dtr="false" t="normal">$N333/($K333+$L333)</f>
        <v>1269.081099069513</v>
      </c>
      <c r="V333" s="63" t="n">
        <f aca="false" ca="false" dt2D="false" dtr="false" t="normal">$N333/($K333+$L333)</f>
        <v>1269.081099069513</v>
      </c>
      <c r="W333" s="89" t="n">
        <v>2020</v>
      </c>
      <c r="X333" s="1" t="n">
        <v>2020</v>
      </c>
      <c r="AA333" s="65" t="n">
        <f aca="false" ca="false" dt2D="false" dtr="false" t="normal">SUM(AB333:AP333)</f>
        <v>5796527.92</v>
      </c>
      <c r="AB333" s="63" t="n">
        <v>0</v>
      </c>
      <c r="AC333" s="63" t="n">
        <v>0</v>
      </c>
      <c r="AD333" s="63" t="n">
        <v>0</v>
      </c>
      <c r="AE333" s="63" t="n">
        <v>0</v>
      </c>
      <c r="AF333" s="63" t="n">
        <v>0</v>
      </c>
      <c r="AG333" s="63" t="n">
        <v>0</v>
      </c>
      <c r="AH333" s="63" t="n"/>
      <c r="AI333" s="63" t="n">
        <v>5730114.82</v>
      </c>
      <c r="AJ333" s="63" t="n">
        <v>0</v>
      </c>
      <c r="AK333" s="63" t="n">
        <v>0</v>
      </c>
      <c r="AL333" s="63" t="n">
        <v>0</v>
      </c>
      <c r="AM333" s="63" t="n">
        <v>0</v>
      </c>
      <c r="AN333" s="68" t="n">
        <v>48647.76</v>
      </c>
      <c r="AO333" s="68" t="n">
        <v>17765.34</v>
      </c>
      <c r="AP333" s="79" t="n"/>
      <c r="AQ333" s="55" t="n"/>
    </row>
    <row customHeight="true" ht="15" outlineLevel="0" r="334">
      <c r="A334" s="59" t="n">
        <f aca="false" ca="false" dt2D="false" dtr="false" t="normal">+A333+1</f>
        <v>313</v>
      </c>
      <c r="B334" s="60" t="n">
        <f aca="false" ca="false" dt2D="false" dtr="false" t="normal">+B333+1</f>
        <v>8</v>
      </c>
      <c r="C334" s="70" t="s">
        <v>78</v>
      </c>
      <c r="D334" s="70" t="s">
        <v>360</v>
      </c>
      <c r="E334" s="62" t="n">
        <v>1995</v>
      </c>
      <c r="F334" s="62" t="n">
        <v>2013</v>
      </c>
      <c r="G334" s="62" t="s">
        <v>70</v>
      </c>
      <c r="H334" s="62" t="n">
        <v>10</v>
      </c>
      <c r="I334" s="62" t="n">
        <v>2</v>
      </c>
      <c r="J334" s="68" t="n">
        <v>5893</v>
      </c>
      <c r="K334" s="68" t="n">
        <v>4930.2</v>
      </c>
      <c r="L334" s="68" t="n">
        <v>0</v>
      </c>
      <c r="M334" s="71" t="n">
        <v>96</v>
      </c>
      <c r="N334" s="65" t="n">
        <f aca="false" ca="false" dt2D="false" dtr="false" t="normal">AA334</f>
        <v>5956275.85</v>
      </c>
      <c r="O334" s="68" t="n"/>
      <c r="P334" s="63" t="n">
        <v>0</v>
      </c>
      <c r="Q334" s="63" t="n"/>
      <c r="R334" s="63" t="n">
        <v>2277781.79</v>
      </c>
      <c r="S334" s="63" t="n">
        <f aca="false" ca="false" dt2D="false" dtr="false" t="normal">N334-O334-Q334-R334-T334</f>
        <v>3678494.0599999996</v>
      </c>
      <c r="T334" s="68" t="n"/>
      <c r="U334" s="63" t="n">
        <f aca="false" ca="false" dt2D="false" dtr="false" t="normal">$N334/($K334+$L334)</f>
        <v>1208.1205326355928</v>
      </c>
      <c r="V334" s="63" t="n">
        <f aca="false" ca="false" dt2D="false" dtr="false" t="normal">$N334/($K334+$L334)</f>
        <v>1208.1205326355928</v>
      </c>
      <c r="W334" s="89" t="n">
        <v>2020</v>
      </c>
      <c r="X334" s="1" t="n">
        <v>2020</v>
      </c>
      <c r="AA334" s="65" t="n">
        <f aca="false" ca="false" dt2D="false" dtr="false" t="normal">SUM(AB334:AP334)</f>
        <v>5956275.85</v>
      </c>
      <c r="AB334" s="63" t="n">
        <v>0</v>
      </c>
      <c r="AC334" s="63" t="n">
        <v>0</v>
      </c>
      <c r="AD334" s="63" t="n">
        <v>0</v>
      </c>
      <c r="AE334" s="63" t="n">
        <v>0</v>
      </c>
      <c r="AF334" s="63" t="n">
        <v>0</v>
      </c>
      <c r="AG334" s="63" t="n">
        <v>0</v>
      </c>
      <c r="AH334" s="63" t="n"/>
      <c r="AI334" s="63" t="n">
        <v>5889008.24</v>
      </c>
      <c r="AJ334" s="63" t="n">
        <v>0</v>
      </c>
      <c r="AK334" s="63" t="n">
        <v>0</v>
      </c>
      <c r="AL334" s="63" t="n">
        <v>0</v>
      </c>
      <c r="AM334" s="63" t="n">
        <v>0</v>
      </c>
      <c r="AN334" s="90" t="n">
        <v>49695.27</v>
      </c>
      <c r="AO334" s="68" t="n">
        <v>17572.34</v>
      </c>
      <c r="AP334" s="79" t="n"/>
      <c r="AQ334" s="55" t="n"/>
    </row>
    <row customHeight="true" ht="15" outlineLevel="0" r="335">
      <c r="A335" s="59" t="n">
        <f aca="false" ca="false" dt2D="false" dtr="false" t="normal">+A334+1</f>
        <v>314</v>
      </c>
      <c r="B335" s="60" t="n">
        <f aca="false" ca="false" dt2D="false" dtr="false" t="normal">+B334+1</f>
        <v>9</v>
      </c>
      <c r="C335" s="70" t="s">
        <v>78</v>
      </c>
      <c r="D335" s="70" t="s">
        <v>361</v>
      </c>
      <c r="E335" s="62" t="n">
        <v>1995</v>
      </c>
      <c r="F335" s="62" t="n">
        <v>2013</v>
      </c>
      <c r="G335" s="62" t="s">
        <v>60</v>
      </c>
      <c r="H335" s="62" t="n">
        <v>9</v>
      </c>
      <c r="I335" s="62" t="n">
        <v>2</v>
      </c>
      <c r="J335" s="68" t="n">
        <v>5138.5</v>
      </c>
      <c r="K335" s="68" t="n">
        <v>4295.2</v>
      </c>
      <c r="L335" s="68" t="n">
        <v>0</v>
      </c>
      <c r="M335" s="71" t="n">
        <v>151</v>
      </c>
      <c r="N335" s="65" t="n">
        <f aca="false" ca="false" dt2D="false" dtr="false" t="normal">AA335</f>
        <v>5783315.67</v>
      </c>
      <c r="O335" s="68" t="n"/>
      <c r="P335" s="63" t="n">
        <v>0</v>
      </c>
      <c r="Q335" s="63" t="n"/>
      <c r="R335" s="63" t="n">
        <v>1947884.01</v>
      </c>
      <c r="S335" s="63" t="n">
        <f aca="false" ca="false" dt2D="false" dtr="false" t="normal">N335-O335-Q335-R335-T335</f>
        <v>3835431.66</v>
      </c>
      <c r="T335" s="68" t="n"/>
      <c r="U335" s="63" t="n">
        <f aca="false" ca="false" dt2D="false" dtr="false" t="normal">$N335/($K335+$L335)</f>
        <v>1346.460157850624</v>
      </c>
      <c r="V335" s="63" t="n">
        <f aca="false" ca="false" dt2D="false" dtr="false" t="normal">$N335/($K335+$L335)</f>
        <v>1346.460157850624</v>
      </c>
      <c r="W335" s="89" t="n">
        <v>2020</v>
      </c>
      <c r="X335" s="1" t="n">
        <v>2020</v>
      </c>
      <c r="AA335" s="65" t="n">
        <f aca="false" ca="false" dt2D="false" dtr="false" t="normal">SUM(AB335:AP335)</f>
        <v>5783315.67</v>
      </c>
      <c r="AB335" s="63" t="n">
        <v>0</v>
      </c>
      <c r="AC335" s="63" t="n">
        <v>0</v>
      </c>
      <c r="AD335" s="63" t="n">
        <v>0</v>
      </c>
      <c r="AE335" s="63" t="n">
        <v>0</v>
      </c>
      <c r="AF335" s="63" t="n">
        <v>0</v>
      </c>
      <c r="AG335" s="63" t="n">
        <v>0</v>
      </c>
      <c r="AH335" s="63" t="n"/>
      <c r="AI335" s="63" t="n">
        <v>5718382.3</v>
      </c>
      <c r="AJ335" s="63" t="n">
        <v>0</v>
      </c>
      <c r="AK335" s="63" t="n">
        <v>0</v>
      </c>
      <c r="AL335" s="63" t="n">
        <v>0</v>
      </c>
      <c r="AM335" s="67" t="n">
        <v>0</v>
      </c>
      <c r="AN335" s="92" t="n">
        <v>47584.18</v>
      </c>
      <c r="AO335" s="102" t="n">
        <v>17349.19</v>
      </c>
      <c r="AP335" s="79" t="n"/>
      <c r="AQ335" s="55" t="n"/>
    </row>
    <row customHeight="true" ht="15" outlineLevel="0" r="336">
      <c r="A336" s="59" t="n">
        <f aca="false" ca="false" dt2D="false" dtr="false" t="normal">+A335+1</f>
        <v>315</v>
      </c>
      <c r="B336" s="60" t="n">
        <f aca="false" ca="false" dt2D="false" dtr="false" t="normal">+B335+1</f>
        <v>10</v>
      </c>
      <c r="C336" s="70" t="s">
        <v>106</v>
      </c>
      <c r="D336" s="70" t="s">
        <v>362</v>
      </c>
      <c r="E336" s="62" t="n">
        <v>1998</v>
      </c>
      <c r="F336" s="62" t="n">
        <v>1998</v>
      </c>
      <c r="G336" s="62" t="s">
        <v>70</v>
      </c>
      <c r="H336" s="62" t="n">
        <v>9</v>
      </c>
      <c r="I336" s="62" t="n">
        <v>1</v>
      </c>
      <c r="J336" s="68" t="n">
        <v>2342.4</v>
      </c>
      <c r="K336" s="68" t="n">
        <v>1998.1</v>
      </c>
      <c r="L336" s="68" t="n">
        <v>344.3</v>
      </c>
      <c r="M336" s="71" t="n">
        <v>78</v>
      </c>
      <c r="N336" s="65" t="n">
        <f aca="false" ca="false" dt2D="false" dtr="false" t="normal">AA336</f>
        <v>3288576.452</v>
      </c>
      <c r="O336" s="68" t="n"/>
      <c r="P336" s="63" t="n">
        <v>0</v>
      </c>
      <c r="Q336" s="63" t="n"/>
      <c r="R336" s="63" t="n">
        <v>700564.192</v>
      </c>
      <c r="S336" s="63" t="n">
        <f aca="false" ca="false" dt2D="false" dtr="false" t="normal">N336-O336-Q336-R336-T336</f>
        <v>2588012.26</v>
      </c>
      <c r="T336" s="68" t="n"/>
      <c r="U336" s="63" t="n">
        <f aca="false" ca="false" dt2D="false" dtr="false" t="normal">$N336/($K336+$L336)</f>
        <v>1403.934619193989</v>
      </c>
      <c r="V336" s="63" t="n">
        <f aca="false" ca="false" dt2D="false" dtr="false" t="normal">$N336/($K336+$L336)</f>
        <v>1403.934619193989</v>
      </c>
      <c r="W336" s="89" t="n">
        <v>2020</v>
      </c>
      <c r="X336" s="1" t="n">
        <v>2020</v>
      </c>
      <c r="AA336" s="65" t="n">
        <f aca="false" ca="false" dt2D="false" dtr="false" t="normal">SUM(AB336:AP336)</f>
        <v>3288576.452</v>
      </c>
      <c r="AB336" s="63" t="n">
        <v>0</v>
      </c>
      <c r="AC336" s="63" t="n">
        <v>0</v>
      </c>
      <c r="AD336" s="63" t="n">
        <v>0</v>
      </c>
      <c r="AE336" s="63" t="n">
        <v>0</v>
      </c>
      <c r="AF336" s="63" t="n">
        <v>0</v>
      </c>
      <c r="AG336" s="63" t="n">
        <v>0</v>
      </c>
      <c r="AH336" s="63" t="n"/>
      <c r="AI336" s="63" t="n">
        <v>3235022.632</v>
      </c>
      <c r="AJ336" s="63" t="n">
        <v>0</v>
      </c>
      <c r="AK336" s="63" t="n">
        <v>0</v>
      </c>
      <c r="AL336" s="63" t="n">
        <v>0</v>
      </c>
      <c r="AM336" s="63" t="n">
        <v>0</v>
      </c>
      <c r="AN336" s="94" t="n">
        <v>39353.1</v>
      </c>
      <c r="AO336" s="68" t="n">
        <v>14200.72</v>
      </c>
      <c r="AP336" s="79" t="n"/>
      <c r="AQ336" s="55" t="n"/>
    </row>
    <row customHeight="true" ht="15" outlineLevel="0" r="337">
      <c r="A337" s="59" t="n">
        <f aca="false" ca="false" dt2D="false" dtr="false" t="normal">+A336+1</f>
        <v>316</v>
      </c>
      <c r="B337" s="60" t="n">
        <f aca="false" ca="false" dt2D="false" dtr="false" t="normal">+B336+1</f>
        <v>11</v>
      </c>
      <c r="C337" s="70" t="s">
        <v>58</v>
      </c>
      <c r="D337" s="70" t="s">
        <v>363</v>
      </c>
      <c r="E337" s="62" t="n">
        <v>1995</v>
      </c>
      <c r="F337" s="62" t="n">
        <v>2015</v>
      </c>
      <c r="G337" s="62" t="s">
        <v>60</v>
      </c>
      <c r="H337" s="62" t="n">
        <v>9</v>
      </c>
      <c r="I337" s="62" t="n">
        <v>3</v>
      </c>
      <c r="J337" s="68" t="n">
        <v>7018.64</v>
      </c>
      <c r="K337" s="68" t="n">
        <v>6109.44</v>
      </c>
      <c r="L337" s="68" t="n">
        <v>0</v>
      </c>
      <c r="M337" s="71" t="n">
        <v>422</v>
      </c>
      <c r="N337" s="65" t="n">
        <f aca="false" ca="false" dt2D="false" dtr="false" t="normal">AA337</f>
        <v>9846825.06712</v>
      </c>
      <c r="O337" s="68" t="n"/>
      <c r="P337" s="63" t="n">
        <v>0</v>
      </c>
      <c r="Q337" s="63" t="n"/>
      <c r="R337" s="63" t="n">
        <v>2072439.18712</v>
      </c>
      <c r="S337" s="63" t="n">
        <f aca="false" ca="false" dt2D="false" dtr="false" t="normal">N337-O337-Q337-R337-T337</f>
        <v>7774385.880000001</v>
      </c>
      <c r="T337" s="68" t="n"/>
      <c r="U337" s="63" t="n">
        <f aca="false" ca="false" dt2D="false" dtr="false" t="normal">$N337/($K337+$L337)</f>
        <v>1611.7393848077731</v>
      </c>
      <c r="V337" s="63" t="n">
        <f aca="false" ca="false" dt2D="false" dtr="false" t="normal">$N337/($K337+$L337)</f>
        <v>1611.7393848077731</v>
      </c>
      <c r="W337" s="89" t="n">
        <v>2020</v>
      </c>
      <c r="X337" s="1" t="n">
        <v>2020</v>
      </c>
      <c r="AA337" s="65" t="n">
        <f aca="false" ca="false" dt2D="false" dtr="false" t="normal">SUM(AB337:AP337)</f>
        <v>9846825.06712</v>
      </c>
      <c r="AB337" s="63" t="n">
        <v>0</v>
      </c>
      <c r="AC337" s="63" t="n">
        <v>0</v>
      </c>
      <c r="AD337" s="63" t="n">
        <v>0</v>
      </c>
      <c r="AE337" s="63" t="n">
        <v>0</v>
      </c>
      <c r="AF337" s="63" t="n">
        <v>0</v>
      </c>
      <c r="AG337" s="63" t="n">
        <v>0</v>
      </c>
      <c r="AH337" s="63" t="n"/>
      <c r="AI337" s="63" t="n">
        <v>9781064.14712</v>
      </c>
      <c r="AJ337" s="63" t="n">
        <v>0</v>
      </c>
      <c r="AK337" s="63" t="n">
        <v>0</v>
      </c>
      <c r="AL337" s="63" t="n">
        <v>0</v>
      </c>
      <c r="AM337" s="63" t="n">
        <v>0</v>
      </c>
      <c r="AN337" s="68" t="n">
        <v>48051.94</v>
      </c>
      <c r="AO337" s="68" t="n">
        <v>17708.98</v>
      </c>
      <c r="AP337" s="79" t="n"/>
      <c r="AQ337" s="55" t="n"/>
    </row>
    <row customHeight="true" ht="15" outlineLevel="0" r="338">
      <c r="A338" s="59" t="n">
        <f aca="false" ca="false" dt2D="false" dtr="false" t="normal">+A337+1</f>
        <v>317</v>
      </c>
      <c r="B338" s="60" t="n">
        <f aca="false" ca="false" dt2D="false" dtr="false" t="normal">+B337+1</f>
        <v>12</v>
      </c>
      <c r="C338" s="70" t="s">
        <v>58</v>
      </c>
      <c r="D338" s="70" t="s">
        <v>364</v>
      </c>
      <c r="E338" s="62" t="n">
        <v>1995</v>
      </c>
      <c r="F338" s="62" t="n">
        <v>1995</v>
      </c>
      <c r="G338" s="62" t="s">
        <v>70</v>
      </c>
      <c r="H338" s="62" t="n">
        <v>9</v>
      </c>
      <c r="I338" s="62" t="n">
        <v>4</v>
      </c>
      <c r="J338" s="68" t="n">
        <v>10561.4</v>
      </c>
      <c r="K338" s="68" t="n">
        <v>9381.56</v>
      </c>
      <c r="L338" s="68" t="n">
        <v>0</v>
      </c>
      <c r="M338" s="71" t="n">
        <v>362</v>
      </c>
      <c r="N338" s="65" t="n">
        <f aca="false" ca="false" dt2D="false" dtr="false" t="normal">AA338</f>
        <v>13073314.88088</v>
      </c>
      <c r="O338" s="68" t="n"/>
      <c r="P338" s="63" t="n">
        <v>0</v>
      </c>
      <c r="Q338" s="63" t="n"/>
      <c r="R338" s="63" t="n">
        <v>3321287.96088</v>
      </c>
      <c r="S338" s="63" t="n">
        <f aca="false" ca="false" dt2D="false" dtr="false" t="normal">N338-O338-Q338-R338-T338</f>
        <v>9752026.92</v>
      </c>
      <c r="T338" s="68" t="n"/>
      <c r="U338" s="63" t="n">
        <f aca="false" ca="false" dt2D="false" dtr="false" t="normal">$N338/($K338+$L338)</f>
        <v>1393.5118339465932</v>
      </c>
      <c r="V338" s="63" t="n">
        <f aca="false" ca="false" dt2D="false" dtr="false" t="normal">$N338/($K338+$L338)</f>
        <v>1393.5118339465932</v>
      </c>
      <c r="W338" s="89" t="n">
        <v>2020</v>
      </c>
      <c r="X338" s="1" t="n">
        <v>2020</v>
      </c>
      <c r="AA338" s="65" t="n">
        <f aca="false" ca="false" dt2D="false" dtr="false" t="normal">SUM(AB338:AP338)</f>
        <v>13073314.88088</v>
      </c>
      <c r="AB338" s="63" t="n">
        <v>0</v>
      </c>
      <c r="AC338" s="63" t="n">
        <v>0</v>
      </c>
      <c r="AD338" s="63" t="n">
        <v>0</v>
      </c>
      <c r="AE338" s="63" t="n">
        <v>0</v>
      </c>
      <c r="AF338" s="63" t="n">
        <v>0</v>
      </c>
      <c r="AG338" s="63" t="n">
        <v>0</v>
      </c>
      <c r="AH338" s="63" t="n"/>
      <c r="AI338" s="63" t="n">
        <v>12988245.56088</v>
      </c>
      <c r="AJ338" s="63" t="n">
        <v>0</v>
      </c>
      <c r="AK338" s="63" t="n">
        <v>0</v>
      </c>
      <c r="AL338" s="63" t="n">
        <v>0</v>
      </c>
      <c r="AM338" s="63" t="n">
        <v>0</v>
      </c>
      <c r="AN338" s="68" t="n">
        <v>61724.97</v>
      </c>
      <c r="AO338" s="68" t="n">
        <v>23344.35</v>
      </c>
      <c r="AP338" s="79" t="n"/>
      <c r="AQ338" s="55" t="n"/>
    </row>
    <row customHeight="true" ht="14.25" outlineLevel="0" r="339">
      <c r="A339" s="59" t="n">
        <f aca="false" ca="false" dt2D="false" dtr="false" t="normal">+A338+1</f>
        <v>318</v>
      </c>
      <c r="B339" s="60" t="n">
        <f aca="false" ca="false" dt2D="false" dtr="false" t="normal">+B338+1</f>
        <v>13</v>
      </c>
      <c r="C339" s="70" t="s">
        <v>58</v>
      </c>
      <c r="D339" s="70" t="s">
        <v>308</v>
      </c>
      <c r="E339" s="62" t="n">
        <v>1993</v>
      </c>
      <c r="F339" s="62" t="n">
        <v>2014</v>
      </c>
      <c r="G339" s="62" t="s">
        <v>70</v>
      </c>
      <c r="H339" s="62" t="n">
        <v>9</v>
      </c>
      <c r="I339" s="62" t="n">
        <v>1</v>
      </c>
      <c r="J339" s="68" t="n">
        <v>2553.4</v>
      </c>
      <c r="K339" s="68" t="n">
        <v>2126.1</v>
      </c>
      <c r="L339" s="68" t="n">
        <v>0</v>
      </c>
      <c r="M339" s="71" t="n">
        <v>78</v>
      </c>
      <c r="N339" s="65" t="n">
        <f aca="false" ca="false" dt2D="false" dtr="false" t="normal">AA339</f>
        <v>3314879.2428</v>
      </c>
      <c r="O339" s="68" t="n"/>
      <c r="P339" s="63" t="n">
        <v>0</v>
      </c>
      <c r="Q339" s="63" t="n"/>
      <c r="R339" s="63" t="n">
        <v>714183.7328</v>
      </c>
      <c r="S339" s="63" t="n">
        <f aca="false" ca="false" dt2D="false" dtr="false" t="normal">N339-O339-Q339-R339-T339</f>
        <v>2600695.5100000002</v>
      </c>
      <c r="T339" s="68" t="n"/>
      <c r="U339" s="63" t="n">
        <f aca="false" ca="false" dt2D="false" dtr="false" t="normal">$N339/($K339+$L339)</f>
        <v>1559.1360908706083</v>
      </c>
      <c r="V339" s="63" t="n">
        <f aca="false" ca="false" dt2D="false" dtr="false" t="normal">$N339/($K339+$L339)</f>
        <v>1559.1360908706083</v>
      </c>
      <c r="W339" s="89" t="n">
        <v>2020</v>
      </c>
      <c r="X339" s="1" t="n">
        <v>2020</v>
      </c>
      <c r="AA339" s="65" t="n">
        <f aca="false" ca="false" dt2D="false" dtr="false" t="normal">SUM(AB339:AP339)</f>
        <v>3314879.2428</v>
      </c>
      <c r="AB339" s="63" t="n">
        <v>0</v>
      </c>
      <c r="AC339" s="63" t="n">
        <v>0</v>
      </c>
      <c r="AD339" s="63" t="n">
        <v>0</v>
      </c>
      <c r="AE339" s="63" t="n">
        <v>0</v>
      </c>
      <c r="AF339" s="63" t="n">
        <v>0</v>
      </c>
      <c r="AG339" s="63" t="n">
        <v>0</v>
      </c>
      <c r="AH339" s="63" t="n"/>
      <c r="AI339" s="63" t="n">
        <v>3259860.1028</v>
      </c>
      <c r="AJ339" s="63" t="n">
        <v>0</v>
      </c>
      <c r="AK339" s="63" t="n">
        <v>0</v>
      </c>
      <c r="AL339" s="63" t="n">
        <v>0</v>
      </c>
      <c r="AM339" s="63" t="n">
        <v>0</v>
      </c>
      <c r="AN339" s="68" t="n">
        <v>40280.22</v>
      </c>
      <c r="AO339" s="68" t="n">
        <v>14738.92</v>
      </c>
      <c r="AP339" s="79" t="n"/>
      <c r="AQ339" s="55" t="n"/>
    </row>
    <row customHeight="true" ht="15" outlineLevel="0" r="340">
      <c r="A340" s="59" t="n">
        <f aca="false" ca="false" dt2D="false" dtr="false" t="normal">+A339+1</f>
        <v>319</v>
      </c>
      <c r="B340" s="60" t="n">
        <f aca="false" ca="false" dt2D="false" dtr="false" t="normal">+B339+1</f>
        <v>14</v>
      </c>
      <c r="C340" s="70" t="s">
        <v>99</v>
      </c>
      <c r="D340" s="70" t="s">
        <v>365</v>
      </c>
      <c r="E340" s="62" t="n">
        <v>1974</v>
      </c>
      <c r="F340" s="62" t="n">
        <v>1974</v>
      </c>
      <c r="G340" s="62" t="s">
        <v>70</v>
      </c>
      <c r="H340" s="62" t="n">
        <v>2</v>
      </c>
      <c r="I340" s="62" t="n">
        <v>2</v>
      </c>
      <c r="J340" s="68" t="n">
        <v>473.3</v>
      </c>
      <c r="K340" s="68" t="n">
        <v>439.1</v>
      </c>
      <c r="L340" s="68" t="n">
        <v>0</v>
      </c>
      <c r="M340" s="71" t="n">
        <v>9</v>
      </c>
      <c r="N340" s="65" t="n">
        <f aca="false" ca="false" dt2D="false" dtr="false" t="normal">AA340</f>
        <v>149326.93</v>
      </c>
      <c r="O340" s="68" t="n"/>
      <c r="P340" s="63" t="n">
        <f aca="false" ca="false" dt2D="false" dtr="false" t="normal">N340-Q340-R340-S340-O340-T340</f>
        <v>109495.19999999998</v>
      </c>
      <c r="Q340" s="63" t="n"/>
      <c r="R340" s="63" t="n">
        <v>39831.73</v>
      </c>
      <c r="S340" s="63" t="n"/>
      <c r="T340" s="63" t="n"/>
      <c r="U340" s="63" t="n">
        <f aca="false" ca="false" dt2D="false" dtr="false" t="normal">$N340/($K340+$L340)</f>
        <v>340.07499430653604</v>
      </c>
      <c r="V340" s="63" t="n">
        <f aca="false" ca="false" dt2D="false" dtr="false" t="normal">$N340/($K340+$L340)</f>
        <v>340.07499430653604</v>
      </c>
      <c r="W340" s="89" t="n">
        <v>2020</v>
      </c>
      <c r="X340" s="1" t="n">
        <v>2020</v>
      </c>
      <c r="Y340" s="120" t="e">
        <f aca="false" ca="false" dt2D="false" dtr="false" t="normal">+P340-'[1]Приложение №1'!$P308</f>
        <v>#GETTING_DATA</v>
      </c>
      <c r="AA340" s="65" t="n">
        <f aca="false" ca="false" dt2D="false" dtr="false" t="normal">SUM(AB340:AP340)</f>
        <v>149326.93</v>
      </c>
      <c r="AB340" s="68" t="n"/>
      <c r="AC340" s="68" t="n"/>
      <c r="AD340" s="68" t="n"/>
      <c r="AE340" s="68" t="n"/>
      <c r="AF340" s="68" t="n"/>
      <c r="AG340" s="68" t="n"/>
      <c r="AH340" s="68" t="n"/>
      <c r="AI340" s="68" t="n"/>
      <c r="AJ340" s="68" t="n"/>
      <c r="AK340" s="68" t="n"/>
      <c r="AL340" s="68" t="n"/>
      <c r="AM340" s="68" t="n"/>
      <c r="AN340" s="121" t="n">
        <v>149326.93</v>
      </c>
      <c r="AO340" s="121" t="n"/>
      <c r="AP340" s="69" t="n"/>
      <c r="AQ340" s="55" t="n"/>
    </row>
    <row customFormat="true" ht="15" outlineLevel="0" r="341" s="122">
      <c r="A341" s="56" t="n"/>
      <c r="B341" s="57" t="n"/>
      <c r="C341" s="57" t="n"/>
      <c r="D341" s="57" t="s">
        <v>366</v>
      </c>
      <c r="E341" s="57" t="n"/>
      <c r="F341" s="57" t="n"/>
      <c r="G341" s="57" t="n"/>
      <c r="H341" s="57" t="n"/>
      <c r="I341" s="57" t="n"/>
      <c r="J341" s="87" t="n">
        <f aca="false" ca="false" dt2D="false" dtr="false" t="normal">SUM(J342:J758)</f>
        <v>1314919.8900000018</v>
      </c>
      <c r="K341" s="87" t="n">
        <f aca="false" ca="false" dt2D="false" dtr="false" t="normal">SUM(K342:K758)</f>
        <v>1089533.6300000004</v>
      </c>
      <c r="L341" s="87" t="n">
        <f aca="false" ca="false" dt2D="false" dtr="false" t="normal">SUM(L342:L758)</f>
        <v>41322.4</v>
      </c>
      <c r="M341" s="87" t="n">
        <f aca="false" ca="false" dt2D="false" dtr="false" t="normal">SUM(M342:M758)</f>
        <v>47359</v>
      </c>
      <c r="N341" s="87" t="n">
        <f aca="false" ca="false" dt2D="false" dtr="false" t="normal">SUM(O341:T341)</f>
        <v>904592409.1623906</v>
      </c>
      <c r="O341" s="87" t="n">
        <f aca="false" ca="false" dt2D="false" dtr="false" t="normal">SUM(O342:O773)</f>
        <v>7915314.17</v>
      </c>
      <c r="P341" s="87" t="n">
        <f aca="false" ca="false" dt2D="false" dtr="false" t="normal">SUM(P342:P773)</f>
        <v>305318357.03852093</v>
      </c>
      <c r="Q341" s="87" t="n">
        <f aca="false" ca="false" dt2D="false" dtr="false" t="normal">SUM(Q342:Q773)</f>
        <v>0</v>
      </c>
      <c r="R341" s="87" t="n">
        <f aca="false" ca="false" dt2D="false" dtr="false" t="normal">SUM(R342:R773)</f>
        <v>141216188.14332008</v>
      </c>
      <c r="S341" s="87" t="n">
        <f aca="false" ca="false" dt2D="false" dtr="false" t="normal">SUM(S342:S773)</f>
        <v>450040808.39054966</v>
      </c>
      <c r="T341" s="87" t="n">
        <f aca="false" ca="false" dt2D="false" dtr="false" t="normal">SUM(T342:T773)</f>
        <v>101741.42000000001</v>
      </c>
      <c r="U341" s="87" t="n"/>
      <c r="V341" s="87" t="n"/>
      <c r="W341" s="87" t="n"/>
      <c r="X341" s="4" t="n">
        <f aca="false" ca="false" dt2D="false" dtr="false" t="normal">+N341-'Приложение №2'!F341</f>
        <v>-0.0016094446182250977</v>
      </c>
      <c r="Y341" s="87" t="e">
        <f aca="false" ca="false" dt2D="false" dtr="false" t="normal">SUM(Y342:Y758)</f>
        <v>#GETTING_DATA</v>
      </c>
      <c r="Z341" s="87" t="n">
        <f aca="false" ca="false" dt2D="false" dtr="false" t="normal">SUM(Z342:Z758)</f>
        <v>13886113.680000002</v>
      </c>
      <c r="AA341" s="87" t="n">
        <f aca="false" ca="false" dt2D="false" dtr="false" t="normal">SUM(AA342:AA758)</f>
        <v>4623571563.825853</v>
      </c>
      <c r="AB341" s="87" t="n">
        <f aca="false" ca="false" dt2D="false" dtr="false" t="normal">SUM(AB342:AB758)</f>
        <v>761551657.8720347</v>
      </c>
      <c r="AC341" s="87" t="n">
        <f aca="false" ca="false" dt2D="false" dtr="false" t="normal">SUM(AC342:AC758)</f>
        <v>309036596.393957</v>
      </c>
      <c r="AD341" s="87" t="n">
        <f aca="false" ca="false" dt2D="false" dtr="false" t="normal">SUM(AD342:AD758)</f>
        <v>265879113.11465776</v>
      </c>
      <c r="AE341" s="87" t="n">
        <f aca="false" ca="false" dt2D="false" dtr="false" t="normal">SUM(AE342:AE758)</f>
        <v>206771818.8722286</v>
      </c>
      <c r="AF341" s="87" t="n">
        <f aca="false" ca="false" dt2D="false" dtr="false" t="normal">SUM(AF342:AF758)</f>
        <v>30936158.44124122</v>
      </c>
      <c r="AG341" s="87" t="n">
        <f aca="false" ca="false" dt2D="false" dtr="false" t="normal">SUM(AG342:AG758)</f>
        <v>0</v>
      </c>
      <c r="AH341" s="87" t="n">
        <f aca="false" ca="false" dt2D="false" dtr="false" t="normal">SUM(AH342:AH758)</f>
        <v>31143606.44744211</v>
      </c>
      <c r="AI341" s="87" t="n">
        <f aca="false" ca="false" dt2D="false" dtr="false" t="normal">SUM(AI342:AI758)</f>
        <v>4962428.95</v>
      </c>
      <c r="AJ341" s="87" t="n">
        <f aca="false" ca="false" dt2D="false" dtr="false" t="normal">SUM(AJ342:AJ758)</f>
        <v>1005703483.633158</v>
      </c>
      <c r="AK341" s="87" t="n">
        <f aca="false" ca="false" dt2D="false" dtr="false" t="normal">SUM(AK342:AK758)</f>
        <v>133300066.3599803</v>
      </c>
      <c r="AL341" s="87" t="n">
        <f aca="false" ca="false" dt2D="false" dtr="false" t="normal">SUM(AL342:AL758)</f>
        <v>1028709714.2269129</v>
      </c>
      <c r="AM341" s="87" t="n">
        <f aca="false" ca="false" dt2D="false" dtr="false" t="normal">SUM(AM342:AM758)</f>
        <v>423150246.63477594</v>
      </c>
      <c r="AN341" s="87" t="n">
        <f aca="false" ca="false" dt2D="false" dtr="false" t="normal">SUM(AN342:AN758)</f>
        <v>314079290.4117099</v>
      </c>
      <c r="AO341" s="87" t="n">
        <f aca="false" ca="false" dt2D="false" dtr="false" t="normal">SUM(AO342:AO758)</f>
        <v>34163983.192994595</v>
      </c>
      <c r="AP341" s="87" t="n">
        <f aca="false" ca="false" dt2D="false" dtr="false" t="normal">SUM(AP342:AP758)</f>
        <v>74183399.27476062</v>
      </c>
      <c r="AQ341" s="55" t="n">
        <f aca="false" ca="false" dt2D="false" dtr="false" t="normal">+N341-'Приложение №2'!F341</f>
        <v>-0.0016094446182250977</v>
      </c>
    </row>
    <row customFormat="true" customHeight="true" ht="15" outlineLevel="0" r="342" s="78">
      <c r="A342" s="59" t="n">
        <f aca="false" ca="false" dt2D="false" dtr="false" t="normal">+A340+1</f>
        <v>320</v>
      </c>
      <c r="B342" s="60" t="n">
        <v>1</v>
      </c>
      <c r="C342" s="70" t="s">
        <v>63</v>
      </c>
      <c r="D342" s="70" t="s">
        <v>64</v>
      </c>
      <c r="E342" s="62" t="n">
        <v>1993</v>
      </c>
      <c r="F342" s="62" t="n">
        <v>2013</v>
      </c>
      <c r="G342" s="62" t="s">
        <v>60</v>
      </c>
      <c r="H342" s="62" t="n">
        <v>9</v>
      </c>
      <c r="I342" s="62" t="n">
        <v>1</v>
      </c>
      <c r="J342" s="68" t="n">
        <v>4065.2</v>
      </c>
      <c r="K342" s="68" t="n">
        <v>2715.9</v>
      </c>
      <c r="L342" s="68" t="n">
        <v>0</v>
      </c>
      <c r="M342" s="71" t="n">
        <v>97</v>
      </c>
      <c r="N342" s="65" t="n">
        <f aca="false" ca="false" dt2D="false" dtr="false" t="normal">+O342+P342+Q342+R342+S342+T342</f>
        <v>1190377.22</v>
      </c>
      <c r="O342" s="88" t="n"/>
      <c r="P342" s="63" t="n"/>
      <c r="Q342" s="63" t="n"/>
      <c r="R342" s="63" t="n">
        <v>238954.7008</v>
      </c>
      <c r="S342" s="63" t="n">
        <f aca="false" ca="false" dt2D="false" dtr="false" t="normal">915077.4192+36345.1</f>
        <v>951422.5192</v>
      </c>
      <c r="T342" s="68" t="n"/>
      <c r="U342" s="63" t="n">
        <f aca="false" ca="false" dt2D="false" dtr="false" t="normal">$N342/($K342+$L342)</f>
        <v>438.29935564637873</v>
      </c>
      <c r="V342" s="63" t="n">
        <f aca="false" ca="false" dt2D="false" dtr="false" t="normal">$N342/($K342+$L342)</f>
        <v>438.29935564637873</v>
      </c>
      <c r="W342" s="89" t="n">
        <v>2021</v>
      </c>
      <c r="X342" s="4" t="n">
        <f aca="false" ca="false" dt2D="false" dtr="false" t="normal">+N342-'Приложение №2'!F342</f>
        <v>-0.00000000023283064365386963</v>
      </c>
      <c r="Y342" s="120" t="e">
        <f aca="false" ca="false" dt2D="false" dtr="false" t="normal">+P342-'[1]Приложение №1'!$P330</f>
        <v>#GETTING_DATA</v>
      </c>
      <c r="AA342" s="65" t="n">
        <f aca="false" ca="false" dt2D="false" dtr="false" t="normal">SUM(AB342:AP342)</f>
        <v>1154032.12</v>
      </c>
      <c r="AB342" s="68" t="n">
        <v>0</v>
      </c>
      <c r="AC342" s="68" t="n">
        <v>0</v>
      </c>
      <c r="AD342" s="68" t="n">
        <v>0</v>
      </c>
      <c r="AE342" s="68" t="n">
        <v>0</v>
      </c>
      <c r="AF342" s="68" t="n">
        <v>0</v>
      </c>
      <c r="AG342" s="68" t="n"/>
      <c r="AH342" s="68" t="n">
        <v>0</v>
      </c>
      <c r="AI342" s="68" t="n">
        <v>0</v>
      </c>
      <c r="AJ342" s="68" t="n">
        <v>0</v>
      </c>
      <c r="AK342" s="68" t="n"/>
      <c r="AL342" s="68" t="n">
        <v>1154032.12</v>
      </c>
      <c r="AM342" s="68" t="n">
        <v>0</v>
      </c>
      <c r="AN342" s="68" t="n"/>
      <c r="AO342" s="63" t="n"/>
      <c r="AP342" s="69" t="n"/>
      <c r="AQ342" s="55" t="n">
        <f aca="false" ca="false" dt2D="false" dtr="false" t="normal">+N342-'Приложение №2'!F342</f>
        <v>-0.00000000023283064365386963</v>
      </c>
    </row>
    <row customHeight="true" ht="15" outlineLevel="0" r="343">
      <c r="A343" s="59" t="n">
        <f aca="false" ca="false" dt2D="false" dtr="false" t="normal">+A342+1</f>
        <v>321</v>
      </c>
      <c r="B343" s="60" t="n">
        <f aca="false" ca="false" dt2D="false" dtr="false" t="normal">+B342+1</f>
        <v>2</v>
      </c>
      <c r="C343" s="70" t="s">
        <v>136</v>
      </c>
      <c r="D343" s="70" t="s">
        <v>367</v>
      </c>
      <c r="E343" s="62" t="n">
        <v>1967</v>
      </c>
      <c r="F343" s="62" t="n">
        <v>2012</v>
      </c>
      <c r="G343" s="62" t="s">
        <v>70</v>
      </c>
      <c r="H343" s="62" t="n">
        <v>2</v>
      </c>
      <c r="I343" s="62" t="n">
        <v>4</v>
      </c>
      <c r="J343" s="68" t="n">
        <v>920.9</v>
      </c>
      <c r="K343" s="68" t="n">
        <v>693</v>
      </c>
      <c r="L343" s="68" t="n">
        <v>0</v>
      </c>
      <c r="M343" s="71" t="n">
        <v>61</v>
      </c>
      <c r="N343" s="65" t="n">
        <f aca="false" ca="false" dt2D="false" dtr="false" t="normal">+O343+P343+Q343+R343+S343+T343</f>
        <v>542186.41</v>
      </c>
      <c r="O343" s="68" t="n"/>
      <c r="P343" s="63" t="n">
        <v>171560.15</v>
      </c>
      <c r="Q343" s="63" t="n"/>
      <c r="R343" s="63" t="n">
        <v>166171.26</v>
      </c>
      <c r="S343" s="63" t="n">
        <v>204455</v>
      </c>
      <c r="T343" s="63" t="n"/>
      <c r="U343" s="63" t="n">
        <f aca="false" ca="false" dt2D="false" dtr="false" t="normal">$N343/($K343+$L343)</f>
        <v>782.3757720057721</v>
      </c>
      <c r="V343" s="63" t="n">
        <f aca="false" ca="false" dt2D="false" dtr="false" t="normal">$N343/($K343+$L343)</f>
        <v>782.3757720057721</v>
      </c>
      <c r="W343" s="89" t="n">
        <v>2021</v>
      </c>
      <c r="X343" s="4" t="n">
        <f aca="false" ca="false" dt2D="false" dtr="false" t="normal">+N343-'Приложение №2'!F343</f>
        <v>0</v>
      </c>
      <c r="Y343" s="120" t="e">
        <f aca="false" ca="false" dt2D="false" dtr="false" t="normal">+P343-'[1]Приложение №1'!$P384</f>
        <v>#GETTING_DATA</v>
      </c>
      <c r="AA343" s="65" t="n">
        <f aca="false" ca="false" dt2D="false" dtr="false" t="normal">SUM(AB343:AP343)</f>
        <v>542186.41</v>
      </c>
      <c r="AB343" s="68" t="n">
        <v>0</v>
      </c>
      <c r="AC343" s="68" t="n">
        <v>0</v>
      </c>
      <c r="AD343" s="68" t="n">
        <v>542186.41</v>
      </c>
      <c r="AE343" s="68" t="n"/>
      <c r="AF343" s="68" t="n">
        <v>0</v>
      </c>
      <c r="AG343" s="68" t="n"/>
      <c r="AH343" s="68" t="n">
        <v>0</v>
      </c>
      <c r="AI343" s="68" t="n">
        <v>0</v>
      </c>
      <c r="AJ343" s="68" t="n">
        <v>0</v>
      </c>
      <c r="AK343" s="68" t="n">
        <v>0</v>
      </c>
      <c r="AL343" s="68" t="n">
        <v>0</v>
      </c>
      <c r="AM343" s="68" t="n">
        <v>0</v>
      </c>
      <c r="AN343" s="68" t="n"/>
      <c r="AO343" s="63" t="n"/>
      <c r="AP343" s="69" t="n"/>
      <c r="AQ343" s="55" t="n">
        <f aca="false" ca="false" dt2D="false" dtr="false" t="normal">+N343-'Приложение №2'!F343</f>
        <v>0</v>
      </c>
    </row>
    <row customHeight="true" ht="15" outlineLevel="0" r="344">
      <c r="A344" s="59" t="n">
        <f aca="false" ca="false" dt2D="false" dtr="false" t="normal">+A343+1</f>
        <v>322</v>
      </c>
      <c r="B344" s="60" t="n">
        <f aca="false" ca="false" dt2D="false" dtr="false" t="normal">+B343+1</f>
        <v>3</v>
      </c>
      <c r="C344" s="70" t="s">
        <v>54</v>
      </c>
      <c r="D344" s="70" t="s">
        <v>368</v>
      </c>
      <c r="E344" s="62" t="n">
        <v>1992</v>
      </c>
      <c r="F344" s="62" t="n">
        <v>2017</v>
      </c>
      <c r="G344" s="62" t="s">
        <v>56</v>
      </c>
      <c r="H344" s="62" t="n">
        <v>9</v>
      </c>
      <c r="I344" s="62" t="n">
        <v>2</v>
      </c>
      <c r="J344" s="68" t="n">
        <v>6450</v>
      </c>
      <c r="K344" s="68" t="n">
        <v>5553.9</v>
      </c>
      <c r="L344" s="68" t="n">
        <v>35.6</v>
      </c>
      <c r="M344" s="71" t="n">
        <v>215</v>
      </c>
      <c r="N344" s="65" t="n">
        <f aca="false" ca="false" dt2D="false" dtr="false" t="normal">+O344+P344+Q344+R344+S344+T344</f>
        <v>3304210.42</v>
      </c>
      <c r="O344" s="88" t="n"/>
      <c r="P344" s="63" t="n"/>
      <c r="Q344" s="63" t="n"/>
      <c r="R344" s="63" t="n">
        <f aca="false" ca="false" dt2D="false" dtr="false" t="normal">2403681.85+19485</f>
        <v>2423166.85</v>
      </c>
      <c r="S344" s="63" t="n">
        <f aca="false" ca="false" dt2D="false" dtr="false" t="normal">'Приложение №2'!F344-O344-Q344-R344</f>
        <v>881043.5699999998</v>
      </c>
      <c r="T344" s="63" t="n"/>
      <c r="U344" s="63" t="n">
        <f aca="false" ca="false" dt2D="false" dtr="false" t="normal">$N344/($K344+$L344)</f>
        <v>591.1459737006887</v>
      </c>
      <c r="V344" s="63" t="n">
        <f aca="false" ca="false" dt2D="false" dtr="false" t="normal">$N344/($K344+$L344)</f>
        <v>591.1459737006887</v>
      </c>
      <c r="W344" s="89" t="n">
        <v>2021</v>
      </c>
      <c r="X344" s="4" t="n">
        <f aca="false" ca="false" dt2D="false" dtr="false" t="normal">+N344-'Приложение №2'!F344</f>
        <v>0</v>
      </c>
      <c r="Y344" s="120" t="e">
        <f aca="false" ca="false" dt2D="false" dtr="false" t="normal">+P344-'[1]Приложение №1'!$P331</f>
        <v>#GETTING_DATA</v>
      </c>
      <c r="AA344" s="65" t="n">
        <f aca="false" ca="false" dt2D="false" dtr="false" t="normal">SUM(AB344:AP344)</f>
        <v>3110988.89</v>
      </c>
      <c r="AB344" s="68" t="n">
        <v>0</v>
      </c>
      <c r="AC344" s="68" t="n">
        <v>0</v>
      </c>
      <c r="AD344" s="68" t="n">
        <v>0</v>
      </c>
      <c r="AE344" s="68" t="n">
        <v>0</v>
      </c>
      <c r="AF344" s="68" t="n">
        <v>0</v>
      </c>
      <c r="AG344" s="68" t="n"/>
      <c r="AH344" s="68" t="n">
        <v>0</v>
      </c>
      <c r="AI344" s="68" t="n">
        <v>0</v>
      </c>
      <c r="AJ344" s="68" t="n">
        <v>3110988.89</v>
      </c>
      <c r="AK344" s="68" t="n">
        <v>0</v>
      </c>
      <c r="AL344" s="68" t="n">
        <v>0</v>
      </c>
      <c r="AM344" s="68" t="n">
        <v>0</v>
      </c>
      <c r="AN344" s="68" t="n"/>
      <c r="AO344" s="63" t="n"/>
      <c r="AP344" s="69" t="n"/>
      <c r="AQ344" s="55" t="n">
        <f aca="false" ca="false" dt2D="false" dtr="false" t="normal">+N344-'Приложение №2'!F344</f>
        <v>0</v>
      </c>
    </row>
    <row customHeight="true" ht="15" outlineLevel="0" r="345">
      <c r="A345" s="59" t="n">
        <f aca="false" ca="false" dt2D="false" dtr="false" t="normal">+A344+1</f>
        <v>323</v>
      </c>
      <c r="B345" s="60" t="n">
        <f aca="false" ca="false" dt2D="false" dtr="false" t="normal">+B344+1</f>
        <v>4</v>
      </c>
      <c r="C345" s="70" t="s">
        <v>54</v>
      </c>
      <c r="D345" s="70" t="s">
        <v>67</v>
      </c>
      <c r="E345" s="62" t="n">
        <v>1991</v>
      </c>
      <c r="F345" s="62" t="n">
        <v>1991</v>
      </c>
      <c r="G345" s="62" t="s">
        <v>56</v>
      </c>
      <c r="H345" s="62" t="n">
        <v>5</v>
      </c>
      <c r="I345" s="62" t="n">
        <v>8</v>
      </c>
      <c r="J345" s="68" t="n">
        <v>7532.7</v>
      </c>
      <c r="K345" s="68" t="n">
        <v>6522.5</v>
      </c>
      <c r="L345" s="68" t="n">
        <v>98.2</v>
      </c>
      <c r="M345" s="71" t="n">
        <v>288</v>
      </c>
      <c r="N345" s="65" t="n">
        <f aca="false" ca="false" dt2D="false" dtr="false" t="normal">+O345+P345+Q345+R345+S345+T345</f>
        <v>5210142.85</v>
      </c>
      <c r="O345" s="88" t="n"/>
      <c r="P345" s="63" t="n"/>
      <c r="Q345" s="63" t="n"/>
      <c r="R345" s="63" t="n">
        <f aca="false" ca="false" dt2D="false" dtr="false" t="normal">542094.29</f>
        <v>542094.29</v>
      </c>
      <c r="S345" s="63" t="n">
        <f aca="false" ca="false" dt2D="false" dtr="false" t="normal">4495505.04+172543.52</f>
        <v>4668048.56</v>
      </c>
      <c r="T345" s="63" t="n"/>
      <c r="U345" s="63" t="n">
        <f aca="false" ca="false" dt2D="false" dtr="false" t="normal">$N345/($K345+$L345)</f>
        <v>786.9474300300573</v>
      </c>
      <c r="V345" s="63" t="n">
        <f aca="false" ca="false" dt2D="false" dtr="false" t="normal">$N345/($K345+$L345)</f>
        <v>786.9474300300573</v>
      </c>
      <c r="W345" s="89" t="n">
        <v>2021</v>
      </c>
      <c r="X345" s="4" t="n">
        <f aca="false" ca="false" dt2D="false" dtr="false" t="normal">+N345-'Приложение №2'!F345</f>
        <v>0</v>
      </c>
      <c r="Y345" s="120" t="e">
        <f aca="false" ca="false" dt2D="false" dtr="false" t="normal">+P345-'[1]Приложение №1'!$P216</f>
        <v>#GETTING_DATA</v>
      </c>
      <c r="AA345" s="65" t="n">
        <f aca="false" ca="false" dt2D="false" dtr="false" t="normal">SUM(AB345:AP345)</f>
        <v>5037599.33</v>
      </c>
      <c r="AB345" s="68" t="n">
        <v>0</v>
      </c>
      <c r="AC345" s="68" t="n">
        <v>0</v>
      </c>
      <c r="AD345" s="68" t="n">
        <v>0</v>
      </c>
      <c r="AE345" s="68" t="n">
        <v>0</v>
      </c>
      <c r="AF345" s="68" t="n">
        <v>0</v>
      </c>
      <c r="AG345" s="68" t="n"/>
      <c r="AH345" s="68" t="n">
        <v>0</v>
      </c>
      <c r="AI345" s="68" t="n">
        <v>0</v>
      </c>
      <c r="AJ345" s="68" t="n">
        <v>5037599.33</v>
      </c>
      <c r="AK345" s="68" t="n">
        <v>0</v>
      </c>
      <c r="AL345" s="68" t="n"/>
      <c r="AM345" s="68" t="n"/>
      <c r="AN345" s="68" t="n"/>
      <c r="AO345" s="63" t="n"/>
      <c r="AP345" s="69" t="n"/>
      <c r="AQ345" s="55" t="n">
        <f aca="false" ca="false" dt2D="false" dtr="false" t="normal">+N345-'Приложение №2'!F345</f>
        <v>0</v>
      </c>
    </row>
    <row customHeight="true" ht="15" outlineLevel="0" r="346">
      <c r="A346" s="59" t="n">
        <f aca="false" ca="false" dt2D="false" dtr="false" t="normal">+A345+1</f>
        <v>324</v>
      </c>
      <c r="B346" s="60" t="n">
        <f aca="false" ca="false" dt2D="false" dtr="false" t="normal">+B345+1</f>
        <v>5</v>
      </c>
      <c r="C346" s="70" t="s">
        <v>54</v>
      </c>
      <c r="D346" s="70" t="s">
        <v>212</v>
      </c>
      <c r="E346" s="62" t="n">
        <v>1994</v>
      </c>
      <c r="F346" s="62" t="n">
        <v>1994</v>
      </c>
      <c r="G346" s="62" t="s">
        <v>56</v>
      </c>
      <c r="H346" s="62" t="n">
        <v>10</v>
      </c>
      <c r="I346" s="62" t="n">
        <v>1</v>
      </c>
      <c r="J346" s="68" t="n">
        <v>3200.9</v>
      </c>
      <c r="K346" s="68" t="n">
        <v>2754.1</v>
      </c>
      <c r="L346" s="68" t="n">
        <v>0</v>
      </c>
      <c r="M346" s="71" t="n">
        <v>107</v>
      </c>
      <c r="N346" s="65" t="n">
        <f aca="false" ca="false" dt2D="false" dtr="false" t="normal">+O346+P346+Q346+R346+S346+T346</f>
        <v>2669379.21</v>
      </c>
      <c r="O346" s="88" t="n"/>
      <c r="P346" s="63" t="n">
        <v>1213195.11</v>
      </c>
      <c r="Q346" s="63" t="n"/>
      <c r="R346" s="63" t="n">
        <v>1255270.61</v>
      </c>
      <c r="S346" s="63" t="n">
        <v>200913.49</v>
      </c>
      <c r="T346" s="68" t="n"/>
      <c r="U346" s="63" t="n">
        <f aca="false" ca="false" dt2D="false" dtr="false" t="normal">$N346/($K346+$L346)</f>
        <v>969.2383028938674</v>
      </c>
      <c r="V346" s="63" t="n">
        <f aca="false" ca="false" dt2D="false" dtr="false" t="normal">$N346/($K346+$L346)</f>
        <v>969.2383028938674</v>
      </c>
      <c r="W346" s="89" t="n">
        <v>2021</v>
      </c>
      <c r="X346" s="4" t="n">
        <f aca="false" ca="false" dt2D="false" dtr="false" t="normal">+N346-'Приложение №2'!F346</f>
        <v>0</v>
      </c>
      <c r="Y346" s="120" t="e">
        <f aca="false" ca="false" dt2D="false" dtr="false" t="normal">+P346-'[1]Приложение №1'!$P217</f>
        <v>#GETTING_DATA</v>
      </c>
      <c r="AA346" s="65" t="n">
        <f aca="false" ca="false" dt2D="false" dtr="false" t="normal">SUM(AB346:AP346)</f>
        <v>2468465.7199999997</v>
      </c>
      <c r="AB346" s="68" t="n">
        <v>986476.7</v>
      </c>
      <c r="AC346" s="68" t="n">
        <v>887572.05</v>
      </c>
      <c r="AD346" s="68" t="n">
        <v>350959.71</v>
      </c>
      <c r="AE346" s="68" t="n">
        <v>243457.26</v>
      </c>
      <c r="AF346" s="68" t="n">
        <v>0</v>
      </c>
      <c r="AG346" s="68" t="n"/>
      <c r="AH346" s="68" t="n">
        <v>0</v>
      </c>
      <c r="AI346" s="68" t="n">
        <v>0</v>
      </c>
      <c r="AJ346" s="68" t="n">
        <v>0</v>
      </c>
      <c r="AK346" s="68" t="n">
        <v>0</v>
      </c>
      <c r="AL346" s="68" t="n">
        <v>0</v>
      </c>
      <c r="AM346" s="68" t="n">
        <v>0</v>
      </c>
      <c r="AN346" s="68" t="n"/>
      <c r="AO346" s="63" t="n"/>
      <c r="AP346" s="69" t="n"/>
      <c r="AQ346" s="55" t="n">
        <f aca="false" ca="false" dt2D="false" dtr="false" t="normal">+N346-'Приложение №2'!F346</f>
        <v>0</v>
      </c>
    </row>
    <row customHeight="true" ht="15" outlineLevel="0" r="347">
      <c r="A347" s="59" t="n">
        <f aca="false" ca="false" dt2D="false" dtr="false" t="normal">+A346+1</f>
        <v>325</v>
      </c>
      <c r="B347" s="60" t="n">
        <f aca="false" ca="false" dt2D="false" dtr="false" t="normal">+B346+1</f>
        <v>6</v>
      </c>
      <c r="C347" s="70" t="s">
        <v>54</v>
      </c>
      <c r="D347" s="70" t="s">
        <v>369</v>
      </c>
      <c r="E347" s="62" t="n">
        <v>1981</v>
      </c>
      <c r="F347" s="62" t="n">
        <v>2016</v>
      </c>
      <c r="G347" s="62" t="s">
        <v>70</v>
      </c>
      <c r="H347" s="62" t="n">
        <v>4</v>
      </c>
      <c r="I347" s="62" t="n">
        <v>3</v>
      </c>
      <c r="J347" s="68" t="n">
        <v>3910.2</v>
      </c>
      <c r="K347" s="68" t="n">
        <v>2262.9</v>
      </c>
      <c r="L347" s="68" t="n">
        <v>997.9</v>
      </c>
      <c r="M347" s="71" t="n">
        <v>113</v>
      </c>
      <c r="N347" s="65" t="n">
        <f aca="false" ca="false" dt2D="false" dtr="false" t="normal">+O347+P347+Q347+R347+S347+T347</f>
        <v>5964334.02</v>
      </c>
      <c r="O347" s="88" t="n"/>
      <c r="P347" s="63" t="n">
        <v>3478110.84</v>
      </c>
      <c r="Q347" s="63" t="n"/>
      <c r="R347" s="63" t="n">
        <f aca="false" ca="false" dt2D="false" dtr="false" t="normal">557135.78+32868</f>
        <v>590003.78</v>
      </c>
      <c r="S347" s="63" t="n">
        <f aca="false" ca="false" dt2D="false" dtr="false" t="normal">1476184.18+420035.22</f>
        <v>1896219.4</v>
      </c>
      <c r="T347" s="63" t="n"/>
      <c r="U347" s="63" t="n">
        <f aca="false" ca="false" dt2D="false" dtr="false" t="normal">$N347/($K347+$L347)</f>
        <v>1829.1014536310106</v>
      </c>
      <c r="V347" s="63" t="n">
        <f aca="false" ca="false" dt2D="false" dtr="false" t="normal">$N347/($K347+$L347)</f>
        <v>1829.1014536310106</v>
      </c>
      <c r="W347" s="89" t="n">
        <v>2021</v>
      </c>
      <c r="X347" s="4" t="n">
        <f aca="false" ca="false" dt2D="false" dtr="false" t="normal">+N347-'Приложение №2'!F347</f>
        <v>0</v>
      </c>
      <c r="Y347" s="120" t="n"/>
      <c r="AA347" s="65" t="n">
        <f aca="false" ca="false" dt2D="false" dtr="false" t="normal">SUM(AB347:AP347)</f>
        <v>6212258.109999999</v>
      </c>
      <c r="AB347" s="68" t="n">
        <v>0</v>
      </c>
      <c r="AC347" s="68" t="n">
        <v>0</v>
      </c>
      <c r="AD347" s="68" t="n">
        <v>0</v>
      </c>
      <c r="AE347" s="68" t="n">
        <v>0</v>
      </c>
      <c r="AF347" s="68" t="n">
        <v>0</v>
      </c>
      <c r="AG347" s="68" t="n"/>
      <c r="AH347" s="68" t="n">
        <v>0</v>
      </c>
      <c r="AI347" s="68" t="n">
        <v>0</v>
      </c>
      <c r="AJ347" s="68" t="n">
        <v>0</v>
      </c>
      <c r="AK347" s="68" t="n">
        <v>5931466.02</v>
      </c>
      <c r="AL347" s="68" t="n"/>
      <c r="AM347" s="68" t="n"/>
      <c r="AN347" s="68" t="n">
        <v>270792.09</v>
      </c>
      <c r="AO347" s="63" t="n">
        <v>10000</v>
      </c>
      <c r="AP347" s="69" t="s">
        <v>370</v>
      </c>
      <c r="AQ347" s="55" t="n">
        <f aca="false" ca="false" dt2D="false" dtr="false" t="normal">+N347-'Приложение №2'!F347</f>
        <v>0</v>
      </c>
    </row>
    <row customHeight="true" ht="15" outlineLevel="0" r="348">
      <c r="A348" s="59" t="n">
        <f aca="false" ca="false" dt2D="false" dtr="false" t="normal">+A347+1</f>
        <v>326</v>
      </c>
      <c r="B348" s="60" t="n">
        <f aca="false" ca="false" dt2D="false" dtr="false" t="normal">+B347+1</f>
        <v>7</v>
      </c>
      <c r="C348" s="70" t="s">
        <v>54</v>
      </c>
      <c r="D348" s="70" t="s">
        <v>271</v>
      </c>
      <c r="E348" s="62" t="n">
        <v>1983</v>
      </c>
      <c r="F348" s="62" t="n">
        <v>2007</v>
      </c>
      <c r="G348" s="62" t="s">
        <v>56</v>
      </c>
      <c r="H348" s="62" t="n">
        <v>5</v>
      </c>
      <c r="I348" s="62" t="n">
        <v>3</v>
      </c>
      <c r="J348" s="68" t="n">
        <v>5113.2</v>
      </c>
      <c r="K348" s="68" t="n">
        <v>5433.7</v>
      </c>
      <c r="L348" s="68" t="n">
        <v>0</v>
      </c>
      <c r="M348" s="71" t="n">
        <v>187</v>
      </c>
      <c r="N348" s="65" t="n">
        <f aca="false" ca="false" dt2D="false" dtr="false" t="normal">+O348+P348+Q348+R348+S348+T348</f>
        <v>3205890.14</v>
      </c>
      <c r="O348" s="88" t="n"/>
      <c r="P348" s="63" t="n">
        <v>1527451.29</v>
      </c>
      <c r="Q348" s="63" t="n"/>
      <c r="R348" s="63" t="n"/>
      <c r="S348" s="63" t="n">
        <v>1678438.85</v>
      </c>
      <c r="T348" s="63" t="n"/>
      <c r="U348" s="63" t="n">
        <f aca="false" ca="false" dt2D="false" dtr="false" t="normal">$N348/($K348+$L348)</f>
        <v>590.0013140217532</v>
      </c>
      <c r="V348" s="63" t="n">
        <f aca="false" ca="false" dt2D="false" dtr="false" t="normal">$N348/($K348+$L348)</f>
        <v>590.0013140217532</v>
      </c>
      <c r="W348" s="89" t="n">
        <v>2021</v>
      </c>
      <c r="X348" s="4" t="n">
        <f aca="false" ca="false" dt2D="false" dtr="false" t="normal">+N348-'Приложение №2'!F348</f>
        <v>0</v>
      </c>
      <c r="Y348" s="120" t="e">
        <f aca="false" ca="false" dt2D="false" dtr="false" t="normal">+P348-'[1]Приложение №1'!$P253</f>
        <v>#GETTING_DATA</v>
      </c>
      <c r="AA348" s="65" t="n">
        <f aca="false" ca="false" dt2D="false" dtr="false" t="normal">SUM(AB348:AP348)</f>
        <v>3205890.14</v>
      </c>
      <c r="AB348" s="68" t="n">
        <v>3205890.14</v>
      </c>
      <c r="AC348" s="68" t="n">
        <v>0</v>
      </c>
      <c r="AD348" s="68" t="n"/>
      <c r="AE348" s="68" t="n">
        <v>0</v>
      </c>
      <c r="AF348" s="68" t="n">
        <v>0</v>
      </c>
      <c r="AG348" s="68" t="n"/>
      <c r="AH348" s="68" t="n"/>
      <c r="AI348" s="68" t="n">
        <v>0</v>
      </c>
      <c r="AJ348" s="68" t="n">
        <v>0</v>
      </c>
      <c r="AK348" s="68" t="n">
        <v>0</v>
      </c>
      <c r="AL348" s="68" t="n">
        <v>0</v>
      </c>
      <c r="AM348" s="68" t="n">
        <v>0</v>
      </c>
      <c r="AN348" s="68" t="n"/>
      <c r="AO348" s="63" t="n"/>
      <c r="AP348" s="69" t="n"/>
      <c r="AQ348" s="55" t="n">
        <f aca="false" ca="false" dt2D="false" dtr="false" t="normal">+N348-'Приложение №2'!F348</f>
        <v>0</v>
      </c>
    </row>
    <row customHeight="true" ht="15" outlineLevel="0" r="349">
      <c r="A349" s="59" t="n">
        <f aca="false" ca="false" dt2D="false" dtr="false" t="normal">+A348+1</f>
        <v>327</v>
      </c>
      <c r="B349" s="60" t="n">
        <f aca="false" ca="false" dt2D="false" dtr="false" t="normal">+B348+1</f>
        <v>8</v>
      </c>
      <c r="C349" s="70" t="s">
        <v>54</v>
      </c>
      <c r="D349" s="70" t="s">
        <v>371</v>
      </c>
      <c r="E349" s="62" t="n">
        <v>1991</v>
      </c>
      <c r="F349" s="62" t="n">
        <v>1992</v>
      </c>
      <c r="G349" s="62" t="s">
        <v>56</v>
      </c>
      <c r="H349" s="62" t="n">
        <v>5</v>
      </c>
      <c r="I349" s="62" t="n">
        <v>6</v>
      </c>
      <c r="J349" s="68" t="n">
        <v>5213</v>
      </c>
      <c r="K349" s="68" t="n">
        <v>4503.1</v>
      </c>
      <c r="L349" s="68" t="n">
        <v>0</v>
      </c>
      <c r="M349" s="71" t="n">
        <v>215</v>
      </c>
      <c r="N349" s="65" t="n">
        <f aca="false" ca="false" dt2D="false" dtr="false" t="normal">+O349+P349+Q349+R349+S349+T349</f>
        <v>4083096.73</v>
      </c>
      <c r="O349" s="68" t="n"/>
      <c r="P349" s="63" t="n"/>
      <c r="Q349" s="63" t="n"/>
      <c r="R349" s="63" t="n">
        <f aca="false" ca="false" dt2D="false" dtr="false" t="normal">1374751.67+27761</f>
        <v>1402512.67</v>
      </c>
      <c r="S349" s="63" t="n">
        <v>2680584.06</v>
      </c>
      <c r="T349" s="63" t="n"/>
      <c r="U349" s="63" t="n">
        <f aca="false" ca="false" dt2D="false" dtr="false" t="normal">$N349/($K349+$L349)</f>
        <v>906.7301925340321</v>
      </c>
      <c r="V349" s="63" t="n">
        <f aca="false" ca="false" dt2D="false" dtr="false" t="normal">$N349/($K349+$L349)</f>
        <v>906.7301925340321</v>
      </c>
      <c r="W349" s="89" t="n">
        <v>2021</v>
      </c>
      <c r="X349" s="4" t="n">
        <f aca="false" ca="false" dt2D="false" dtr="false" t="normal">+N349-'Приложение №2'!F349</f>
        <v>0.0000000004656612873077393</v>
      </c>
      <c r="Y349" s="120" t="e">
        <f aca="false" ca="false" dt2D="false" dtr="false" t="normal">+P349-'[1]Приложение №1'!$P381</f>
        <v>#GETTING_DATA</v>
      </c>
      <c r="AA349" s="65" t="n">
        <f aca="false" ca="false" dt2D="false" dtr="false" t="normal">SUM(AB349:AP349)</f>
        <v>4055335.7299999995</v>
      </c>
      <c r="AB349" s="68" t="n">
        <v>1093638.71</v>
      </c>
      <c r="AC349" s="68" t="n">
        <v>1324232.89</v>
      </c>
      <c r="AD349" s="68" t="n"/>
      <c r="AE349" s="68" t="n">
        <v>1637464.13</v>
      </c>
      <c r="AF349" s="68" t="n">
        <v>0</v>
      </c>
      <c r="AG349" s="68" t="n"/>
      <c r="AH349" s="68" t="n"/>
      <c r="AI349" s="68" t="n">
        <v>0</v>
      </c>
      <c r="AJ349" s="68" t="n">
        <v>0</v>
      </c>
      <c r="AK349" s="68" t="n">
        <v>0</v>
      </c>
      <c r="AL349" s="68" t="n">
        <v>0</v>
      </c>
      <c r="AM349" s="68" t="n">
        <v>0</v>
      </c>
      <c r="AN349" s="68" t="n"/>
      <c r="AO349" s="63" t="n"/>
      <c r="AP349" s="69" t="n"/>
      <c r="AQ349" s="55" t="n">
        <f aca="false" ca="false" dt2D="false" dtr="false" t="normal">+N349-'Приложение №2'!F349</f>
        <v>0.0000000004656612873077393</v>
      </c>
    </row>
    <row customHeight="true" ht="15" outlineLevel="0" r="350">
      <c r="A350" s="59" t="n">
        <f aca="false" ca="false" dt2D="false" dtr="false" t="normal">+A349+1</f>
        <v>328</v>
      </c>
      <c r="B350" s="60" t="n">
        <f aca="false" ca="false" dt2D="false" dtr="false" t="normal">+B349+1</f>
        <v>9</v>
      </c>
      <c r="C350" s="70" t="s">
        <v>54</v>
      </c>
      <c r="D350" s="70" t="s">
        <v>247</v>
      </c>
      <c r="E350" s="62" t="n">
        <v>1986</v>
      </c>
      <c r="F350" s="62" t="n">
        <v>2017</v>
      </c>
      <c r="G350" s="62" t="s">
        <v>56</v>
      </c>
      <c r="H350" s="62" t="n">
        <v>9</v>
      </c>
      <c r="I350" s="62" t="n">
        <v>6</v>
      </c>
      <c r="J350" s="68" t="n">
        <v>11681</v>
      </c>
      <c r="K350" s="68" t="n">
        <v>10019.9</v>
      </c>
      <c r="L350" s="68" t="n">
        <v>253.8</v>
      </c>
      <c r="M350" s="71" t="n">
        <v>440</v>
      </c>
      <c r="N350" s="65" t="n">
        <f aca="false" ca="false" dt2D="false" dtr="false" t="normal">+O350+P350+Q350+R350+S350+T350</f>
        <v>4776124.02</v>
      </c>
      <c r="O350" s="68" t="n"/>
      <c r="P350" s="63" t="n"/>
      <c r="Q350" s="63" t="n"/>
      <c r="R350" s="63" t="n">
        <v>1119211.22</v>
      </c>
      <c r="S350" s="63" t="n">
        <f aca="false" ca="false" dt2D="false" dtr="false" t="normal">3594622.02+'Приложение №2'!U350</f>
        <v>3656912.8</v>
      </c>
      <c r="T350" s="68" t="n"/>
      <c r="U350" s="63" t="n">
        <f aca="false" ca="false" dt2D="false" dtr="false" t="normal">$N350/($K350+$L350)</f>
        <v>464.88840631904765</v>
      </c>
      <c r="V350" s="63" t="n">
        <f aca="false" ca="false" dt2D="false" dtr="false" t="normal">$N350/($K350+$L350)</f>
        <v>464.88840631904765</v>
      </c>
      <c r="W350" s="89" t="n">
        <v>2021</v>
      </c>
      <c r="X350" s="4" t="n">
        <f aca="false" ca="false" dt2D="false" dtr="false" t="normal">+N350-'Приложение №2'!F350</f>
        <v>-0.0000000009313225746154785</v>
      </c>
      <c r="Y350" s="120" t="e">
        <f aca="false" ca="false" dt2D="false" dtr="false" t="normal">+P350-'[1]Приложение №1'!$P303</f>
        <v>#GETTING_DATA</v>
      </c>
      <c r="AA350" s="65" t="n">
        <f aca="false" ca="false" dt2D="false" dtr="false" t="normal">SUM(AB350:AP350)</f>
        <v>4713833.24</v>
      </c>
      <c r="AB350" s="68" t="n">
        <v>0</v>
      </c>
      <c r="AC350" s="68" t="n">
        <v>0</v>
      </c>
      <c r="AD350" s="68" t="n">
        <v>0</v>
      </c>
      <c r="AE350" s="68" t="n">
        <v>0</v>
      </c>
      <c r="AF350" s="68" t="n">
        <v>0</v>
      </c>
      <c r="AG350" s="68" t="n"/>
      <c r="AH350" s="68" t="n">
        <v>0</v>
      </c>
      <c r="AI350" s="68" t="n">
        <v>0</v>
      </c>
      <c r="AJ350" s="68" t="n">
        <v>4713833.24</v>
      </c>
      <c r="AK350" s="68" t="n">
        <v>0</v>
      </c>
      <c r="AL350" s="68" t="n">
        <v>0</v>
      </c>
      <c r="AM350" s="68" t="n">
        <v>0</v>
      </c>
      <c r="AN350" s="68" t="n"/>
      <c r="AO350" s="63" t="n"/>
      <c r="AP350" s="69" t="n"/>
      <c r="AQ350" s="55" t="n">
        <f aca="false" ca="false" dt2D="false" dtr="false" t="normal">+N350-'Приложение №2'!F350</f>
        <v>-0.0000000009313225746154785</v>
      </c>
    </row>
    <row customHeight="true" ht="15" outlineLevel="0" r="351">
      <c r="A351" s="59" t="n">
        <f aca="false" ca="false" dt2D="false" dtr="false" t="normal">+A350+1</f>
        <v>329</v>
      </c>
      <c r="B351" s="60" t="n">
        <f aca="false" ca="false" dt2D="false" dtr="false" t="normal">+B350+1</f>
        <v>10</v>
      </c>
      <c r="C351" s="70" t="s">
        <v>54</v>
      </c>
      <c r="D351" s="70" t="s">
        <v>372</v>
      </c>
      <c r="E351" s="62" t="n">
        <v>1996</v>
      </c>
      <c r="F351" s="62" t="n">
        <v>1996</v>
      </c>
      <c r="G351" s="62" t="s">
        <v>56</v>
      </c>
      <c r="H351" s="62" t="n">
        <v>9</v>
      </c>
      <c r="I351" s="62" t="n">
        <v>2</v>
      </c>
      <c r="J351" s="68" t="n">
        <v>5868.8</v>
      </c>
      <c r="K351" s="68" t="n">
        <v>4891.7</v>
      </c>
      <c r="L351" s="68" t="n">
        <v>97.2</v>
      </c>
      <c r="M351" s="71" t="n">
        <v>176</v>
      </c>
      <c r="N351" s="65" t="n">
        <f aca="false" ca="false" dt2D="false" dtr="false" t="normal">+O351+P351+Q351+R351+S351+T351</f>
        <v>3428637.7</v>
      </c>
      <c r="O351" s="68" t="n"/>
      <c r="P351" s="63" t="n">
        <v>215508.46</v>
      </c>
      <c r="Q351" s="63" t="n"/>
      <c r="R351" s="63" t="n">
        <f aca="false" ca="false" dt2D="false" dtr="false" t="normal">317048.16+32812</f>
        <v>349860.16</v>
      </c>
      <c r="S351" s="63" t="n">
        <f aca="false" ca="false" dt2D="false" dtr="false" t="normal">2665031.47+198237.61</f>
        <v>2863269.08</v>
      </c>
      <c r="T351" s="68" t="n"/>
      <c r="U351" s="63" t="n">
        <f aca="false" ca="false" dt2D="false" dtr="false" t="normal">$N351/($K351+$L351)</f>
        <v>687.2532421976789</v>
      </c>
      <c r="V351" s="63" t="n">
        <f aca="false" ca="false" dt2D="false" dtr="false" t="normal">$N351/($K351+$L351)</f>
        <v>687.2532421976789</v>
      </c>
      <c r="W351" s="89" t="n">
        <v>2021</v>
      </c>
      <c r="X351" s="4" t="n">
        <f aca="false" ca="false" dt2D="false" dtr="false" t="normal">+N351-'Приложение №2'!F351</f>
        <v>0</v>
      </c>
      <c r="Y351" s="120" t="e">
        <f aca="false" ca="false" dt2D="false" dtr="false" t="normal">+P351-'[1]Приложение №1'!$P370</f>
        <v>#GETTING_DATA</v>
      </c>
      <c r="AA351" s="65" t="n">
        <f aca="false" ca="false" dt2D="false" dtr="false" t="normal">SUM(AB351:AP351)</f>
        <v>3197588.0900000003</v>
      </c>
      <c r="AB351" s="68" t="n"/>
      <c r="AC351" s="68" t="n"/>
      <c r="AD351" s="68" t="n"/>
      <c r="AE351" s="68" t="n"/>
      <c r="AF351" s="68" t="n">
        <v>0</v>
      </c>
      <c r="AG351" s="68" t="n"/>
      <c r="AH351" s="68" t="n"/>
      <c r="AI351" s="68" t="n">
        <v>0</v>
      </c>
      <c r="AJ351" s="68" t="n">
        <v>3197588.09</v>
      </c>
      <c r="AK351" s="68" t="n">
        <v>0</v>
      </c>
      <c r="AL351" s="68" t="n">
        <v>0</v>
      </c>
      <c r="AM351" s="68" t="n">
        <v>0</v>
      </c>
      <c r="AN351" s="68" t="n"/>
      <c r="AO351" s="63" t="n"/>
      <c r="AP351" s="69" t="n"/>
      <c r="AQ351" s="55" t="n">
        <f aca="false" ca="false" dt2D="false" dtr="false" t="normal">+N351-'Приложение №2'!F351</f>
        <v>0</v>
      </c>
    </row>
    <row customHeight="true" ht="15" outlineLevel="0" r="352">
      <c r="A352" s="59" t="n">
        <f aca="false" ca="false" dt2D="false" dtr="false" t="normal">+A351+1</f>
        <v>330</v>
      </c>
      <c r="B352" s="60" t="n">
        <f aca="false" ca="false" dt2D="false" dtr="false" t="normal">+B351+1</f>
        <v>11</v>
      </c>
      <c r="C352" s="70" t="s">
        <v>54</v>
      </c>
      <c r="D352" s="70" t="s">
        <v>373</v>
      </c>
      <c r="E352" s="62" t="n">
        <v>1986</v>
      </c>
      <c r="F352" s="62" t="n">
        <v>2017</v>
      </c>
      <c r="G352" s="62" t="s">
        <v>56</v>
      </c>
      <c r="H352" s="62" t="n">
        <v>9</v>
      </c>
      <c r="I352" s="62" t="n">
        <v>1</v>
      </c>
      <c r="J352" s="68" t="n">
        <v>3163.5</v>
      </c>
      <c r="K352" s="68" t="n">
        <v>2693.8</v>
      </c>
      <c r="L352" s="68" t="n">
        <v>0</v>
      </c>
      <c r="M352" s="71" t="n">
        <v>143</v>
      </c>
      <c r="N352" s="65" t="n">
        <f aca="false" ca="false" dt2D="false" dtr="false" t="normal">+O352+P352+Q352+R352+S352+T352</f>
        <v>1273615.21</v>
      </c>
      <c r="O352" s="68" t="n"/>
      <c r="P352" s="63" t="n"/>
      <c r="Q352" s="63" t="n"/>
      <c r="R352" s="63" t="n">
        <v>474026.39</v>
      </c>
      <c r="S352" s="63" t="n">
        <f aca="false" ca="false" dt2D="false" dtr="false" t="normal">'Приложение №2'!F352-O352-Q352-R352-T352</f>
        <v>799588.82</v>
      </c>
      <c r="T352" s="68" t="n"/>
      <c r="U352" s="63" t="n">
        <f aca="false" ca="false" dt2D="false" dtr="false" t="normal">$N352/($K352+$L352)</f>
        <v>472.79501447768945</v>
      </c>
      <c r="V352" s="63" t="n">
        <f aca="false" ca="false" dt2D="false" dtr="false" t="normal">$N352/($K352+$L352)</f>
        <v>472.79501447768945</v>
      </c>
      <c r="W352" s="89" t="n">
        <v>2021</v>
      </c>
      <c r="X352" s="4" t="n">
        <f aca="false" ca="false" dt2D="false" dtr="false" t="normal">+N352-'Приложение №2'!F352</f>
        <v>0</v>
      </c>
      <c r="Y352" s="120" t="e">
        <f aca="false" ca="false" dt2D="false" dtr="false" t="normal">+P352-'[1]Приложение №1'!$P361</f>
        <v>#GETTING_DATA</v>
      </c>
      <c r="AA352" s="65" t="n">
        <f aca="false" ca="false" dt2D="false" dtr="false" t="normal">SUM(AB352:AP352)</f>
        <v>1273615.21</v>
      </c>
      <c r="AB352" s="68" t="n">
        <v>1273615.21</v>
      </c>
      <c r="AC352" s="68" t="n">
        <v>0</v>
      </c>
      <c r="AD352" s="68" t="n">
        <v>0</v>
      </c>
      <c r="AE352" s="68" t="n">
        <v>0</v>
      </c>
      <c r="AF352" s="68" t="n">
        <v>0</v>
      </c>
      <c r="AG352" s="68" t="n"/>
      <c r="AH352" s="68" t="n">
        <v>0</v>
      </c>
      <c r="AI352" s="68" t="n">
        <v>0</v>
      </c>
      <c r="AJ352" s="68" t="n">
        <v>0</v>
      </c>
      <c r="AK352" s="68" t="n">
        <v>0</v>
      </c>
      <c r="AL352" s="68" t="n">
        <v>0</v>
      </c>
      <c r="AM352" s="68" t="n">
        <v>0</v>
      </c>
      <c r="AN352" s="68" t="n"/>
      <c r="AO352" s="63" t="n"/>
      <c r="AP352" s="69" t="n"/>
      <c r="AQ352" s="55" t="n">
        <f aca="false" ca="false" dt2D="false" dtr="false" t="normal">+N352-'Приложение №2'!F352</f>
        <v>0</v>
      </c>
    </row>
    <row customHeight="true" ht="15" outlineLevel="0" r="353">
      <c r="A353" s="59" t="n">
        <f aca="false" ca="false" dt2D="false" dtr="false" t="normal">+A352+1</f>
        <v>331</v>
      </c>
      <c r="B353" s="60" t="n">
        <f aca="false" ca="false" dt2D="false" dtr="false" t="normal">+B352+1</f>
        <v>12</v>
      </c>
      <c r="C353" s="70" t="s">
        <v>54</v>
      </c>
      <c r="D353" s="70" t="s">
        <v>249</v>
      </c>
      <c r="E353" s="62" t="n">
        <v>1990</v>
      </c>
      <c r="F353" s="62" t="n">
        <v>1990</v>
      </c>
      <c r="G353" s="62" t="s">
        <v>56</v>
      </c>
      <c r="H353" s="62" t="n">
        <v>5</v>
      </c>
      <c r="I353" s="62" t="n">
        <v>6</v>
      </c>
      <c r="J353" s="68" t="n">
        <v>5154.3</v>
      </c>
      <c r="K353" s="68" t="n">
        <v>4612.3</v>
      </c>
      <c r="L353" s="68" t="n">
        <v>0</v>
      </c>
      <c r="M353" s="71" t="n">
        <v>217</v>
      </c>
      <c r="N353" s="65" t="n">
        <f aca="false" ca="false" dt2D="false" dtr="false" t="normal">+O353+P353+Q353+R353+S353+T353</f>
        <v>7776474.9</v>
      </c>
      <c r="O353" s="68" t="n"/>
      <c r="P353" s="63" t="n">
        <v>2380320</v>
      </c>
      <c r="Q353" s="63" t="n"/>
      <c r="R353" s="63" t="n">
        <v>76133.85</v>
      </c>
      <c r="S353" s="63" t="n">
        <v>5320021.05</v>
      </c>
      <c r="T353" s="63" t="n"/>
      <c r="U353" s="63" t="n">
        <f aca="false" ca="false" dt2D="false" dtr="false" t="normal">$N353/($K353+$L353)</f>
        <v>1686.0297248661188</v>
      </c>
      <c r="V353" s="63" t="n">
        <f aca="false" ca="false" dt2D="false" dtr="false" t="normal">$N353/($K353+$L353)</f>
        <v>1686.0297248661188</v>
      </c>
      <c r="W353" s="89" t="n">
        <v>2021</v>
      </c>
      <c r="X353" s="4" t="n">
        <f aca="false" ca="false" dt2D="false" dtr="false" t="normal">+N353-'Приложение №2'!F353</f>
        <v>0</v>
      </c>
      <c r="Y353" s="120" t="e">
        <f aca="false" ca="false" dt2D="false" dtr="false" t="normal">+P353-'[1]Приложение №1'!$P305</f>
        <v>#GETTING_DATA</v>
      </c>
      <c r="AA353" s="65" t="n">
        <f aca="false" ca="false" dt2D="false" dtr="false" t="normal">SUM(AB353:AP353)</f>
        <v>7776474.9</v>
      </c>
      <c r="AB353" s="68" t="n">
        <v>3222662.4</v>
      </c>
      <c r="AC353" s="68" t="n">
        <v>2635649.1</v>
      </c>
      <c r="AD353" s="68" t="n"/>
      <c r="AE353" s="68" t="n">
        <v>1918163.4</v>
      </c>
      <c r="AF353" s="68" t="n">
        <v>0</v>
      </c>
      <c r="AG353" s="68" t="n"/>
      <c r="AH353" s="68" t="n"/>
      <c r="AI353" s="68" t="n">
        <v>0</v>
      </c>
      <c r="AJ353" s="68" t="n">
        <v>0</v>
      </c>
      <c r="AK353" s="68" t="n">
        <v>0</v>
      </c>
      <c r="AL353" s="68" t="n">
        <v>0</v>
      </c>
      <c r="AM353" s="68" t="n">
        <v>0</v>
      </c>
      <c r="AN353" s="68" t="n"/>
      <c r="AO353" s="63" t="n"/>
      <c r="AP353" s="69" t="n"/>
      <c r="AQ353" s="55" t="n">
        <f aca="false" ca="false" dt2D="false" dtr="false" t="normal">+N353-'Приложение №2'!F353</f>
        <v>0</v>
      </c>
    </row>
    <row customHeight="true" ht="15" outlineLevel="0" r="354">
      <c r="A354" s="59" t="n">
        <f aca="false" ca="false" dt2D="false" dtr="false" t="normal">+A353+1</f>
        <v>332</v>
      </c>
      <c r="B354" s="60" t="n">
        <f aca="false" ca="false" dt2D="false" dtr="false" t="normal">+B353+1</f>
        <v>13</v>
      </c>
      <c r="C354" s="70" t="s">
        <v>54</v>
      </c>
      <c r="D354" s="70" t="s">
        <v>374</v>
      </c>
      <c r="E354" s="62" t="n">
        <v>1984</v>
      </c>
      <c r="F354" s="62" t="n">
        <v>2016</v>
      </c>
      <c r="G354" s="62" t="s">
        <v>56</v>
      </c>
      <c r="H354" s="62" t="n">
        <v>5</v>
      </c>
      <c r="I354" s="62" t="n">
        <v>11</v>
      </c>
      <c r="J354" s="68" t="n">
        <v>13438.2</v>
      </c>
      <c r="K354" s="68" t="n">
        <v>11172.8</v>
      </c>
      <c r="L354" s="68" t="n">
        <v>0</v>
      </c>
      <c r="M354" s="71" t="n">
        <v>476</v>
      </c>
      <c r="N354" s="65" t="n">
        <f aca="false" ca="false" dt2D="false" dtr="false" t="normal">+O354+P354+Q354+R354+S354+T354</f>
        <v>27088759.759999998</v>
      </c>
      <c r="O354" s="68" t="n"/>
      <c r="P354" s="63" t="n"/>
      <c r="Q354" s="63" t="n"/>
      <c r="R354" s="63" t="n">
        <v>5043877.47</v>
      </c>
      <c r="S354" s="63" t="n">
        <f aca="false" ca="false" dt2D="false" dtr="false" t="normal">22029645.29+15237</f>
        <v>22044882.29</v>
      </c>
      <c r="T354" s="63" t="n"/>
      <c r="U354" s="63" t="n">
        <f aca="false" ca="false" dt2D="false" dtr="false" t="normal">$N354/($K354+$L354)</f>
        <v>2424.5274022626377</v>
      </c>
      <c r="V354" s="63" t="n">
        <f aca="false" ca="false" dt2D="false" dtr="false" t="normal">$N354/($K354+$L354)</f>
        <v>2424.5274022626377</v>
      </c>
      <c r="W354" s="89" t="n">
        <v>2021</v>
      </c>
      <c r="X354" s="4" t="n">
        <f aca="false" ca="false" dt2D="false" dtr="false" t="normal">+N354-'Приложение №2'!F354</f>
        <v>-0.000000003725290298461914</v>
      </c>
      <c r="Y354" s="120" t="e">
        <f aca="false" ca="false" dt2D="false" dtr="false" t="normal">+P354-'[1]Приложение №1'!$P362</f>
        <v>#GETTING_DATA</v>
      </c>
      <c r="AA354" s="65" t="n">
        <f aca="false" ca="false" dt2D="false" dtr="false" t="normal">SUM(AB354:AP354)</f>
        <v>8071478.13</v>
      </c>
      <c r="AB354" s="68" t="n">
        <v>0</v>
      </c>
      <c r="AC354" s="68" t="n">
        <v>0</v>
      </c>
      <c r="AD354" s="68" t="n">
        <v>0</v>
      </c>
      <c r="AE354" s="68" t="n">
        <v>0</v>
      </c>
      <c r="AF354" s="68" t="n">
        <v>0</v>
      </c>
      <c r="AG354" s="68" t="n"/>
      <c r="AH354" s="68" t="n">
        <v>0</v>
      </c>
      <c r="AI354" s="68" t="n">
        <v>0</v>
      </c>
      <c r="AJ354" s="68" t="n">
        <v>8071478.13</v>
      </c>
      <c r="AK354" s="68" t="n">
        <v>0</v>
      </c>
      <c r="AL354" s="68" t="n">
        <v>0</v>
      </c>
      <c r="AM354" s="68" t="n">
        <v>0</v>
      </c>
      <c r="AN354" s="68" t="n"/>
      <c r="AO354" s="63" t="n"/>
      <c r="AP354" s="69" t="n"/>
      <c r="AQ354" s="55" t="n">
        <f aca="false" ca="false" dt2D="false" dtr="false" t="normal">+N354-'Приложение №2'!F354</f>
        <v>-0.000000003725290298461914</v>
      </c>
    </row>
    <row customHeight="true" ht="15" outlineLevel="0" r="355">
      <c r="A355" s="59" t="n">
        <f aca="false" ca="false" dt2D="false" dtr="false" t="normal">+A354+1</f>
        <v>333</v>
      </c>
      <c r="B355" s="60" t="n">
        <f aca="false" ca="false" dt2D="false" dtr="false" t="normal">+B354+1</f>
        <v>14</v>
      </c>
      <c r="C355" s="70" t="s">
        <v>54</v>
      </c>
      <c r="D355" s="70" t="s">
        <v>375</v>
      </c>
      <c r="E355" s="62" t="n">
        <v>1990</v>
      </c>
      <c r="F355" s="62" t="n">
        <v>2017</v>
      </c>
      <c r="G355" s="62" t="s">
        <v>56</v>
      </c>
      <c r="H355" s="62" t="n">
        <v>10</v>
      </c>
      <c r="I355" s="62" t="n">
        <v>3</v>
      </c>
      <c r="J355" s="68" t="n">
        <v>10664.8</v>
      </c>
      <c r="K355" s="68" t="n">
        <v>9193.1</v>
      </c>
      <c r="L355" s="68" t="n">
        <v>0</v>
      </c>
      <c r="M355" s="71" t="n">
        <v>365</v>
      </c>
      <c r="N355" s="65" t="n">
        <f aca="false" ca="false" dt2D="false" dtr="false" t="normal">+O355+P355+Q355+R355+S355+T355</f>
        <v>11900118.23</v>
      </c>
      <c r="O355" s="68" t="n"/>
      <c r="P355" s="63" t="n">
        <f aca="false" ca="false" dt2D="false" dtr="false" t="normal">'Приложение №2'!F355-Q355-R355-S355-O355-T355</f>
        <v>666972.790000001</v>
      </c>
      <c r="Q355" s="63" t="n"/>
      <c r="R355" s="63" t="n"/>
      <c r="S355" s="63" t="n">
        <f aca="false" ca="false" dt2D="false" dtr="false" t="normal">11155353.44+77792</f>
        <v>11233145.44</v>
      </c>
      <c r="T355" s="68" t="n"/>
      <c r="U355" s="63" t="n">
        <f aca="false" ca="false" dt2D="false" dtr="false" t="normal">$N355/($K355+$L355)</f>
        <v>1294.4619584253408</v>
      </c>
      <c r="V355" s="63" t="n">
        <f aca="false" ca="false" dt2D="false" dtr="false" t="normal">$N355/($K355+$L355)</f>
        <v>1294.4619584253408</v>
      </c>
      <c r="W355" s="89" t="n">
        <v>2021</v>
      </c>
      <c r="X355" s="4" t="n">
        <f aca="false" ca="false" dt2D="false" dtr="false" t="normal">+N355-'Приложение №2'!F355</f>
        <v>0</v>
      </c>
      <c r="Y355" s="120" t="e">
        <f aca="false" ca="false" dt2D="false" dtr="false" t="normal">+P355-'[1]Приложение №1'!$P363</f>
        <v>#GETTING_DATA</v>
      </c>
      <c r="AA355" s="65" t="n">
        <f aca="false" ca="false" dt2D="false" dtr="false" t="normal">SUM(AB355:AP355)</f>
        <v>11822326.23</v>
      </c>
      <c r="AB355" s="68" t="n">
        <v>6043518.71</v>
      </c>
      <c r="AC355" s="68" t="n">
        <v>5778807.52</v>
      </c>
      <c r="AD355" s="68" t="n"/>
      <c r="AE355" s="68" t="n"/>
      <c r="AF355" s="68" t="n">
        <v>0</v>
      </c>
      <c r="AG355" s="68" t="n"/>
      <c r="AH355" s="68" t="n"/>
      <c r="AI355" s="68" t="n">
        <v>0</v>
      </c>
      <c r="AJ355" s="68" t="n">
        <v>0</v>
      </c>
      <c r="AK355" s="68" t="n">
        <v>0</v>
      </c>
      <c r="AL355" s="68" t="n">
        <v>0</v>
      </c>
      <c r="AM355" s="68" t="n">
        <v>0</v>
      </c>
      <c r="AN355" s="68" t="n"/>
      <c r="AO355" s="63" t="n"/>
      <c r="AP355" s="69" t="n"/>
      <c r="AQ355" s="55" t="n">
        <f aca="false" ca="false" dt2D="false" dtr="false" t="normal">+N355-'Приложение №2'!F355</f>
        <v>0</v>
      </c>
    </row>
    <row customHeight="true" ht="15" outlineLevel="0" r="356">
      <c r="A356" s="59" t="n">
        <f aca="false" ca="false" dt2D="false" dtr="false" t="normal">+A355+1</f>
        <v>334</v>
      </c>
      <c r="B356" s="60" t="n">
        <f aca="false" ca="false" dt2D="false" dtr="false" t="normal">+B355+1</f>
        <v>15</v>
      </c>
      <c r="C356" s="70" t="s">
        <v>54</v>
      </c>
      <c r="D356" s="70" t="s">
        <v>376</v>
      </c>
      <c r="E356" s="62" t="n">
        <v>1990</v>
      </c>
      <c r="F356" s="62" t="n">
        <v>2017</v>
      </c>
      <c r="G356" s="62" t="s">
        <v>56</v>
      </c>
      <c r="H356" s="62" t="n">
        <v>9</v>
      </c>
      <c r="I356" s="62" t="n">
        <v>1</v>
      </c>
      <c r="J356" s="68" t="n">
        <v>4533.6</v>
      </c>
      <c r="K356" s="68" t="n">
        <v>3892</v>
      </c>
      <c r="L356" s="68" t="n">
        <v>0</v>
      </c>
      <c r="M356" s="71" t="n">
        <v>155</v>
      </c>
      <c r="N356" s="65" t="n">
        <f aca="false" ca="false" dt2D="false" dtr="false" t="normal">+O356+P356+Q356+R356+S356+T356</f>
        <v>6473821.67</v>
      </c>
      <c r="O356" s="68" t="n"/>
      <c r="P356" s="63" t="n"/>
      <c r="Q356" s="63" t="n"/>
      <c r="R356" s="63" t="n">
        <v>1324920.03</v>
      </c>
      <c r="S356" s="63" t="n">
        <f aca="false" ca="false" dt2D="false" dtr="false" t="normal">5143464.64+5437</f>
        <v>5148901.64</v>
      </c>
      <c r="T356" s="68" t="n"/>
      <c r="U356" s="63" t="n">
        <f aca="false" ca="false" dt2D="false" dtr="false" t="normal">$N356/($K356+$L356)</f>
        <v>1663.366307810894</v>
      </c>
      <c r="V356" s="63" t="n">
        <f aca="false" ca="false" dt2D="false" dtr="false" t="normal">$N356/($K356+$L356)</f>
        <v>1663.366307810894</v>
      </c>
      <c r="W356" s="89" t="n">
        <v>2021</v>
      </c>
      <c r="X356" s="4" t="n">
        <f aca="false" ca="false" dt2D="false" dtr="false" t="normal">+N356-'Приложение №2'!F356</f>
        <v>0.0000000009313225746154785</v>
      </c>
      <c r="Y356" s="120" t="e">
        <f aca="false" ca="false" dt2D="false" dtr="false" t="normal">+P356-'[1]Приложение №1'!$P364</f>
        <v>#GETTING_DATA</v>
      </c>
      <c r="AA356" s="65" t="n">
        <f aca="false" ca="false" dt2D="false" dtr="false" t="normal">SUM(AB356:AP356)</f>
        <v>6468384.669999999</v>
      </c>
      <c r="AB356" s="68" t="n">
        <v>1364507.22</v>
      </c>
      <c r="AC356" s="68" t="n">
        <v>1972154.29</v>
      </c>
      <c r="AD356" s="68" t="n">
        <v>907550.94</v>
      </c>
      <c r="AE356" s="68" t="n">
        <v>1125167.64</v>
      </c>
      <c r="AF356" s="68" t="n">
        <v>0</v>
      </c>
      <c r="AG356" s="68" t="n"/>
      <c r="AH356" s="68" t="n"/>
      <c r="AI356" s="68" t="n">
        <v>0</v>
      </c>
      <c r="AJ356" s="68" t="n">
        <v>0</v>
      </c>
      <c r="AK356" s="68" t="n">
        <v>1099004.58</v>
      </c>
      <c r="AL356" s="68" t="n">
        <v>0</v>
      </c>
      <c r="AM356" s="68" t="n">
        <v>0</v>
      </c>
      <c r="AN356" s="68" t="n"/>
      <c r="AO356" s="63" t="n"/>
      <c r="AP356" s="69" t="n"/>
      <c r="AQ356" s="55" t="n">
        <f aca="false" ca="false" dt2D="false" dtr="false" t="normal">+N356-'Приложение №2'!F356</f>
        <v>0.0000000009313225746154785</v>
      </c>
    </row>
    <row customHeight="true" ht="15" outlineLevel="0" r="357">
      <c r="A357" s="59" t="n">
        <f aca="false" ca="false" dt2D="false" dtr="false" t="normal">+A356+1</f>
        <v>335</v>
      </c>
      <c r="B357" s="60" t="n">
        <f aca="false" ca="false" dt2D="false" dtr="false" t="normal">+B356+1</f>
        <v>16</v>
      </c>
      <c r="C357" s="70" t="s">
        <v>54</v>
      </c>
      <c r="D357" s="70" t="s">
        <v>142</v>
      </c>
      <c r="E357" s="62" t="n">
        <v>1990</v>
      </c>
      <c r="F357" s="62" t="n">
        <v>2017</v>
      </c>
      <c r="G357" s="62" t="s">
        <v>56</v>
      </c>
      <c r="H357" s="62" t="n">
        <v>9</v>
      </c>
      <c r="I357" s="62" t="n">
        <v>1</v>
      </c>
      <c r="J357" s="68" t="n">
        <v>4531.3</v>
      </c>
      <c r="K357" s="68" t="n">
        <v>3890.9</v>
      </c>
      <c r="L357" s="68" t="n">
        <v>0</v>
      </c>
      <c r="M357" s="71" t="n">
        <v>144</v>
      </c>
      <c r="N357" s="65" t="n">
        <f aca="false" ca="false" dt2D="false" dtr="false" t="normal">+O357+P357+Q357+R357+S357+T357</f>
        <v>3384629.19</v>
      </c>
      <c r="O357" s="68" t="n"/>
      <c r="P357" s="63" t="n"/>
      <c r="Q357" s="63" t="n"/>
      <c r="R357" s="63" t="n"/>
      <c r="S357" s="63" t="n">
        <f aca="false" ca="false" dt2D="false" dtr="false" t="normal">3323968.3+5440+55220.89</f>
        <v>3384629.19</v>
      </c>
      <c r="T357" s="68" t="n"/>
      <c r="U357" s="63" t="n">
        <f aca="false" ca="false" dt2D="false" dtr="false" t="normal">$N357/($K357+$L357)</f>
        <v>869.8833663162764</v>
      </c>
      <c r="V357" s="63" t="n">
        <f aca="false" ca="false" dt2D="false" dtr="false" t="normal">$N357/($K357+$L357)</f>
        <v>869.8833663162764</v>
      </c>
      <c r="W357" s="89" t="n">
        <v>2021</v>
      </c>
      <c r="X357" s="4" t="n">
        <f aca="false" ca="false" dt2D="false" dtr="false" t="normal">+N357-'Приложение №2'!F357</f>
        <v>0</v>
      </c>
      <c r="Y357" s="120" t="e">
        <f aca="false" ca="false" dt2D="false" dtr="false" t="normal">+P357-'[1]Приложение №1'!$P308</f>
        <v>#GETTING_DATA</v>
      </c>
      <c r="AA357" s="65" t="n">
        <f aca="false" ca="false" dt2D="false" dtr="false" t="normal">SUM(AB357:AP357)</f>
        <v>3323968.3</v>
      </c>
      <c r="AB357" s="68" t="n">
        <v>1412539.02</v>
      </c>
      <c r="AC357" s="68" t="n"/>
      <c r="AD357" s="68" t="n"/>
      <c r="AE357" s="68" t="n"/>
      <c r="AF357" s="68" t="n"/>
      <c r="AG357" s="68" t="n"/>
      <c r="AH357" s="68" t="n"/>
      <c r="AI357" s="68" t="n">
        <v>0</v>
      </c>
      <c r="AJ357" s="68" t="n">
        <v>0</v>
      </c>
      <c r="AK357" s="68" t="n">
        <v>1911429.28</v>
      </c>
      <c r="AL357" s="68" t="n">
        <v>0</v>
      </c>
      <c r="AM357" s="68" t="n">
        <v>0</v>
      </c>
      <c r="AN357" s="68" t="n"/>
      <c r="AO357" s="63" t="n"/>
      <c r="AP357" s="69" t="n"/>
      <c r="AQ357" s="55" t="n">
        <f aca="false" ca="false" dt2D="false" dtr="false" t="normal">+N357-'Приложение №2'!F357</f>
        <v>0</v>
      </c>
    </row>
    <row customHeight="true" ht="15" outlineLevel="0" r="358">
      <c r="A358" s="59" t="n">
        <f aca="false" ca="false" dt2D="false" dtr="false" t="normal">+A357+1</f>
        <v>336</v>
      </c>
      <c r="B358" s="60" t="n">
        <f aca="false" ca="false" dt2D="false" dtr="false" t="normal">+B357+1</f>
        <v>17</v>
      </c>
      <c r="C358" s="70" t="s">
        <v>54</v>
      </c>
      <c r="D358" s="70" t="s">
        <v>377</v>
      </c>
      <c r="E358" s="62" t="n">
        <v>1999</v>
      </c>
      <c r="F358" s="62" t="n">
        <v>2011</v>
      </c>
      <c r="G358" s="62" t="s">
        <v>56</v>
      </c>
      <c r="H358" s="62" t="n">
        <v>9</v>
      </c>
      <c r="I358" s="62" t="n">
        <v>1</v>
      </c>
      <c r="J358" s="68" t="n">
        <v>3391</v>
      </c>
      <c r="K358" s="68" t="n">
        <v>2850.3</v>
      </c>
      <c r="L358" s="68" t="n">
        <v>0</v>
      </c>
      <c r="M358" s="71" t="n">
        <v>93</v>
      </c>
      <c r="N358" s="65" t="n">
        <f aca="false" ca="false" dt2D="false" dtr="false" t="normal">+O358+P358+Q358+R358+S358+T358</f>
        <v>5740336.74</v>
      </c>
      <c r="O358" s="68" t="n"/>
      <c r="P358" s="63" t="n"/>
      <c r="Q358" s="63" t="n"/>
      <c r="R358" s="63" t="n">
        <v>1486037.44</v>
      </c>
      <c r="S358" s="63" t="n">
        <v>4254299.3</v>
      </c>
      <c r="T358" s="68" t="n"/>
      <c r="U358" s="63" t="n">
        <f aca="false" ca="false" dt2D="false" dtr="false" t="normal">$N358/($K358+$L358)</f>
        <v>2013.9412482896537</v>
      </c>
      <c r="V358" s="63" t="n">
        <f aca="false" ca="false" dt2D="false" dtr="false" t="normal">$N358/($K358+$L358)</f>
        <v>2013.9412482896537</v>
      </c>
      <c r="W358" s="89" t="n">
        <v>2021</v>
      </c>
      <c r="X358" s="4" t="n">
        <f aca="false" ca="false" dt2D="false" dtr="false" t="normal">+N358-'Приложение №2'!F358</f>
        <v>0.0000000009313225746154785</v>
      </c>
      <c r="Y358" s="120" t="e">
        <f aca="false" ca="false" dt2D="false" dtr="false" t="normal">+P358-'[1]Приложение №1'!$P365</f>
        <v>#GETTING_DATA</v>
      </c>
      <c r="AA358" s="65" t="n">
        <f aca="false" ca="false" dt2D="false" dtr="false" t="normal">SUM(AB358:AP358)</f>
        <v>5740336.739999999</v>
      </c>
      <c r="AB358" s="68" t="n">
        <v>1387873.63</v>
      </c>
      <c r="AC358" s="68" t="n">
        <v>1506934.73</v>
      </c>
      <c r="AD358" s="68" t="n">
        <v>645053.28</v>
      </c>
      <c r="AE358" s="68" t="n">
        <v>759178.72</v>
      </c>
      <c r="AF358" s="68" t="n">
        <v>0</v>
      </c>
      <c r="AG358" s="68" t="n"/>
      <c r="AH358" s="68" t="n">
        <v>0</v>
      </c>
      <c r="AI358" s="68" t="n">
        <v>0</v>
      </c>
      <c r="AJ358" s="68" t="n">
        <v>1441296.38</v>
      </c>
      <c r="AK358" s="68" t="n">
        <v>0</v>
      </c>
      <c r="AL358" s="68" t="n">
        <v>0</v>
      </c>
      <c r="AM358" s="68" t="n">
        <v>0</v>
      </c>
      <c r="AN358" s="68" t="n"/>
      <c r="AO358" s="63" t="n"/>
      <c r="AP358" s="69" t="n"/>
      <c r="AQ358" s="55" t="n">
        <f aca="false" ca="false" dt2D="false" dtr="false" t="normal">+N358-'Приложение №2'!F358</f>
        <v>0.0000000009313225746154785</v>
      </c>
    </row>
    <row customHeight="true" ht="15" outlineLevel="0" r="359">
      <c r="A359" s="59" t="n">
        <f aca="false" ca="false" dt2D="false" dtr="false" t="normal">+A358+1</f>
        <v>337</v>
      </c>
      <c r="B359" s="60" t="n">
        <f aca="false" ca="false" dt2D="false" dtr="false" t="normal">+B358+1</f>
        <v>18</v>
      </c>
      <c r="C359" s="70" t="s">
        <v>54</v>
      </c>
      <c r="D359" s="70" t="s">
        <v>378</v>
      </c>
      <c r="E359" s="62" t="n">
        <v>1986</v>
      </c>
      <c r="F359" s="62" t="n">
        <v>2017</v>
      </c>
      <c r="G359" s="62" t="s">
        <v>56</v>
      </c>
      <c r="H359" s="62" t="n">
        <v>9</v>
      </c>
      <c r="I359" s="62" t="n">
        <v>1</v>
      </c>
      <c r="J359" s="68" t="n">
        <v>3140.9</v>
      </c>
      <c r="K359" s="68" t="n">
        <v>2551.2</v>
      </c>
      <c r="L359" s="68" t="n">
        <v>144</v>
      </c>
      <c r="M359" s="71" t="n">
        <v>87</v>
      </c>
      <c r="N359" s="65" t="n">
        <f aca="false" ca="false" dt2D="false" dtr="false" t="normal">+O359+P359+Q359+R359+S359+T359</f>
        <v>938861.2999999999</v>
      </c>
      <c r="O359" s="68" t="n"/>
      <c r="P359" s="63" t="n"/>
      <c r="Q359" s="63" t="n"/>
      <c r="R359" s="63" t="n">
        <v>926616.58</v>
      </c>
      <c r="S359" s="63" t="n">
        <v>12244.72</v>
      </c>
      <c r="T359" s="68" t="n"/>
      <c r="U359" s="63" t="n">
        <f aca="false" ca="false" dt2D="false" dtr="false" t="normal">$N359/($K359+$L359)</f>
        <v>348.34568863164145</v>
      </c>
      <c r="V359" s="63" t="n">
        <f aca="false" ca="false" dt2D="false" dtr="false" t="normal">$N359/($K359+$L359)</f>
        <v>348.34568863164145</v>
      </c>
      <c r="W359" s="89" t="n">
        <v>2021</v>
      </c>
      <c r="X359" s="4" t="n">
        <f aca="false" ca="false" dt2D="false" dtr="false" t="normal">+N359-'Приложение №2'!F359</f>
        <v>0</v>
      </c>
      <c r="Y359" s="120" t="e">
        <f aca="false" ca="false" dt2D="false" dtr="false" t="normal">+P359-'[1]Приложение №1'!$P366</f>
        <v>#GETTING_DATA</v>
      </c>
      <c r="AA359" s="65" t="n">
        <f aca="false" ca="false" dt2D="false" dtr="false" t="normal">SUM(AB359:AP359)</f>
        <v>926616.58</v>
      </c>
      <c r="AB359" s="68" t="n">
        <v>926616.58</v>
      </c>
      <c r="AC359" s="68" t="n">
        <v>0</v>
      </c>
      <c r="AD359" s="68" t="n"/>
      <c r="AE359" s="68" t="n">
        <v>0</v>
      </c>
      <c r="AF359" s="68" t="n">
        <v>0</v>
      </c>
      <c r="AG359" s="68" t="n"/>
      <c r="AH359" s="68" t="n"/>
      <c r="AI359" s="68" t="n">
        <v>0</v>
      </c>
      <c r="AJ359" s="68" t="n">
        <v>0</v>
      </c>
      <c r="AK359" s="68" t="n">
        <v>0</v>
      </c>
      <c r="AL359" s="68" t="n">
        <v>0</v>
      </c>
      <c r="AM359" s="68" t="n">
        <v>0</v>
      </c>
      <c r="AN359" s="68" t="n"/>
      <c r="AO359" s="63" t="n"/>
      <c r="AP359" s="69" t="n"/>
      <c r="AQ359" s="55" t="n">
        <f aca="false" ca="false" dt2D="false" dtr="false" t="normal">+N359-'Приложение №2'!F359</f>
        <v>0</v>
      </c>
    </row>
    <row customHeight="true" ht="15" outlineLevel="0" r="360">
      <c r="A360" s="59" t="n">
        <f aca="false" ca="false" dt2D="false" dtr="false" t="normal">+A359+1</f>
        <v>338</v>
      </c>
      <c r="B360" s="60" t="n">
        <f aca="false" ca="false" dt2D="false" dtr="false" t="normal">+B359+1</f>
        <v>19</v>
      </c>
      <c r="C360" s="70" t="s">
        <v>54</v>
      </c>
      <c r="D360" s="70" t="s">
        <v>379</v>
      </c>
      <c r="E360" s="62" t="n">
        <v>1988</v>
      </c>
      <c r="F360" s="62" t="n">
        <v>2016</v>
      </c>
      <c r="G360" s="62" t="s">
        <v>56</v>
      </c>
      <c r="H360" s="62" t="n">
        <v>5</v>
      </c>
      <c r="I360" s="62" t="n">
        <v>2</v>
      </c>
      <c r="J360" s="68" t="n">
        <v>4465.5</v>
      </c>
      <c r="K360" s="68" t="n">
        <v>2917.5</v>
      </c>
      <c r="L360" s="68" t="n">
        <v>873</v>
      </c>
      <c r="M360" s="71" t="n">
        <v>169</v>
      </c>
      <c r="N360" s="65" t="n">
        <f aca="false" ca="false" dt2D="false" dtr="false" t="normal">+O360+P360+Q360+R360+S360+T360</f>
        <v>3918388.2200000007</v>
      </c>
      <c r="O360" s="68" t="n"/>
      <c r="P360" s="63" t="n">
        <v>1502293.34</v>
      </c>
      <c r="Q360" s="63" t="n"/>
      <c r="R360" s="63" t="n"/>
      <c r="S360" s="63" t="n">
        <f aca="false" ca="false" dt2D="false" dtr="false" t="normal">2248585.72+167509.16</f>
        <v>2416094.8800000004</v>
      </c>
      <c r="T360" s="63" t="n"/>
      <c r="U360" s="63" t="n">
        <f aca="false" ca="false" dt2D="false" dtr="false" t="normal">$N360/($K360+$L360)</f>
        <v>1033.7391425933256</v>
      </c>
      <c r="V360" s="63" t="n">
        <f aca="false" ca="false" dt2D="false" dtr="false" t="normal">$N360/($K360+$L360)</f>
        <v>1033.7391425933256</v>
      </c>
      <c r="W360" s="89" t="n">
        <v>2021</v>
      </c>
      <c r="X360" s="4" t="n">
        <f aca="false" ca="false" dt2D="false" dtr="false" t="normal">+N360-'Приложение №2'!F360</f>
        <v>0.0000000009313225746154785</v>
      </c>
      <c r="Y360" s="120" t="e">
        <f aca="false" ca="false" dt2D="false" dtr="false" t="normal">+P360-'[1]Приложение №1'!$P311</f>
        <v>#GETTING_DATA</v>
      </c>
      <c r="AA360" s="65" t="n">
        <f aca="false" ca="false" dt2D="false" dtr="false" t="normal">SUM(AB360:AP360)</f>
        <v>3750879.0599999996</v>
      </c>
      <c r="AB360" s="68" t="n"/>
      <c r="AC360" s="68" t="n">
        <v>2250646.3</v>
      </c>
      <c r="AD360" s="68" t="n">
        <v>0</v>
      </c>
      <c r="AE360" s="68" t="n">
        <v>1500232.76</v>
      </c>
      <c r="AF360" s="68" t="n">
        <v>0</v>
      </c>
      <c r="AG360" s="68" t="n"/>
      <c r="AH360" s="68" t="n"/>
      <c r="AI360" s="68" t="n">
        <v>0</v>
      </c>
      <c r="AJ360" s="68" t="n">
        <v>0</v>
      </c>
      <c r="AK360" s="68" t="n"/>
      <c r="AL360" s="68" t="n"/>
      <c r="AM360" s="68" t="n"/>
      <c r="AN360" s="68" t="n"/>
      <c r="AO360" s="63" t="n"/>
      <c r="AP360" s="69" t="n"/>
      <c r="AQ360" s="55" t="n">
        <f aca="false" ca="false" dt2D="false" dtr="false" t="normal">+N360-'Приложение №2'!F360</f>
        <v>0.0000000009313225746154785</v>
      </c>
    </row>
    <row customHeight="true" ht="15" outlineLevel="0" r="361">
      <c r="A361" s="59" t="n">
        <f aca="false" ca="false" dt2D="false" dtr="false" t="normal">+A360+1</f>
        <v>339</v>
      </c>
      <c r="B361" s="60" t="n">
        <f aca="false" ca="false" dt2D="false" dtr="false" t="normal">+B360+1</f>
        <v>20</v>
      </c>
      <c r="C361" s="70" t="s">
        <v>54</v>
      </c>
      <c r="D361" s="70" t="s">
        <v>254</v>
      </c>
      <c r="E361" s="62" t="n">
        <v>1987</v>
      </c>
      <c r="F361" s="62" t="n">
        <v>2016</v>
      </c>
      <c r="G361" s="62" t="s">
        <v>56</v>
      </c>
      <c r="H361" s="62" t="n">
        <v>5</v>
      </c>
      <c r="I361" s="62" t="n">
        <v>2</v>
      </c>
      <c r="J361" s="68" t="n">
        <v>4414.46</v>
      </c>
      <c r="K361" s="68" t="n">
        <v>3063.1</v>
      </c>
      <c r="L361" s="68" t="n">
        <v>657.58</v>
      </c>
      <c r="M361" s="71" t="n">
        <v>189</v>
      </c>
      <c r="N361" s="65" t="n">
        <f aca="false" ca="false" dt2D="false" dtr="false" t="normal">+O361+P361+Q361+R361+S361+T361</f>
        <v>713814.1000000001</v>
      </c>
      <c r="O361" s="68" t="n"/>
      <c r="P361" s="63" t="n"/>
      <c r="Q361" s="63" t="n"/>
      <c r="R361" s="63" t="n">
        <v>353246.77332</v>
      </c>
      <c r="S361" s="63" t="n">
        <f aca="false" ca="false" dt2D="false" dtr="false" t="normal">181372.72668+179194.6</f>
        <v>360567.32668</v>
      </c>
      <c r="T361" s="63" t="n"/>
      <c r="U361" s="63" t="n">
        <f aca="false" ca="false" dt2D="false" dtr="false" t="normal">$N361/($K361+$L361)</f>
        <v>191.85044131717862</v>
      </c>
      <c r="V361" s="63" t="n">
        <f aca="false" ca="false" dt2D="false" dtr="false" t="normal">$N361/($K361+$L361)</f>
        <v>191.85044131717862</v>
      </c>
      <c r="W361" s="89" t="n">
        <v>2021</v>
      </c>
      <c r="X361" s="4" t="n">
        <f aca="false" ca="false" dt2D="false" dtr="false" t="normal">+N361-'Приложение №2'!F361</f>
        <v>0.00000000011641532182693481</v>
      </c>
      <c r="Y361" s="120" t="e">
        <f aca="false" ca="false" dt2D="false" dtr="false" t="normal">+P361-'[1]Приложение №1'!$P310</f>
        <v>#GETTING_DATA</v>
      </c>
      <c r="AA361" s="65" t="n">
        <f aca="false" ca="false" dt2D="false" dtr="false" t="normal">SUM(AB361:AP361)</f>
        <v>534619.5</v>
      </c>
      <c r="AB361" s="68" t="n">
        <v>534619.5</v>
      </c>
      <c r="AC361" s="68" t="n">
        <v>0</v>
      </c>
      <c r="AD361" s="68" t="n">
        <v>0</v>
      </c>
      <c r="AE361" s="68" t="n">
        <v>0</v>
      </c>
      <c r="AF361" s="68" t="n">
        <v>0</v>
      </c>
      <c r="AG361" s="68" t="n"/>
      <c r="AH361" s="68" t="n"/>
      <c r="AI361" s="68" t="n"/>
      <c r="AJ361" s="68" t="n"/>
      <c r="AK361" s="68" t="n"/>
      <c r="AL361" s="68" t="n"/>
      <c r="AM361" s="68" t="n"/>
      <c r="AN361" s="68" t="n"/>
      <c r="AO361" s="63" t="n"/>
      <c r="AP361" s="69" t="n"/>
      <c r="AQ361" s="55" t="n">
        <f aca="false" ca="false" dt2D="false" dtr="false" t="normal">+N361-'Приложение №2'!F361</f>
        <v>0.00000000011641532182693481</v>
      </c>
    </row>
    <row customHeight="true" ht="15" outlineLevel="0" r="362">
      <c r="A362" s="59" t="n">
        <f aca="false" ca="false" dt2D="false" dtr="false" t="normal">+A361+1</f>
        <v>340</v>
      </c>
      <c r="B362" s="60" t="n">
        <f aca="false" ca="false" dt2D="false" dtr="false" t="normal">+B361+1</f>
        <v>21</v>
      </c>
      <c r="C362" s="70" t="s">
        <v>54</v>
      </c>
      <c r="D362" s="70" t="s">
        <v>380</v>
      </c>
      <c r="E362" s="62" t="n">
        <v>1988</v>
      </c>
      <c r="F362" s="62" t="n">
        <v>2016</v>
      </c>
      <c r="G362" s="62" t="s">
        <v>56</v>
      </c>
      <c r="H362" s="62" t="n">
        <v>5</v>
      </c>
      <c r="I362" s="62" t="n">
        <v>2</v>
      </c>
      <c r="J362" s="68" t="n">
        <v>4366.2</v>
      </c>
      <c r="K362" s="68" t="n">
        <v>3049.7</v>
      </c>
      <c r="L362" s="68" t="n">
        <v>690.8</v>
      </c>
      <c r="M362" s="71" t="n">
        <v>194</v>
      </c>
      <c r="N362" s="65" t="n">
        <f aca="false" ca="false" dt2D="false" dtr="false" t="normal">+O362+P362+Q362+R362+S362+T362</f>
        <v>4621007.350590512</v>
      </c>
      <c r="O362" s="68" t="n"/>
      <c r="P362" s="63" t="n">
        <v>624439.923990511</v>
      </c>
      <c r="Q362" s="63" t="n"/>
      <c r="R362" s="63" t="n">
        <v>1571197.0466</v>
      </c>
      <c r="S362" s="63" t="n">
        <f aca="false" ca="false" dt2D="false" dtr="false" t="normal">2268037.49+157332.89</f>
        <v>2425370.3800000004</v>
      </c>
      <c r="T362" s="63" t="n"/>
      <c r="U362" s="63" t="n">
        <f aca="false" ca="false" dt2D="false" dtr="false" t="normal">$N362/($K362+$L362)</f>
        <v>1235.3983025238638</v>
      </c>
      <c r="V362" s="63" t="n">
        <f aca="false" ca="false" dt2D="false" dtr="false" t="normal">$N362/($K362+$L362)</f>
        <v>1235.3983025238638</v>
      </c>
      <c r="W362" s="89" t="n">
        <v>2021</v>
      </c>
      <c r="X362" s="4" t="n">
        <f aca="false" ca="false" dt2D="false" dtr="false" t="normal">+N362-'Приложение №2'!F362</f>
        <v>0.0005905125290155411</v>
      </c>
      <c r="Y362" s="120" t="e">
        <f aca="false" ca="false" dt2D="false" dtr="false" t="normal">+P362-'[1]Приложение №1'!$P311</f>
        <v>#GETTING_DATA</v>
      </c>
      <c r="AA362" s="65" t="n">
        <f aca="false" ca="false" dt2D="false" dtr="false" t="normal">SUM(AB362:AP362)</f>
        <v>4463674.46</v>
      </c>
      <c r="AB362" s="68" t="n">
        <v>718742</v>
      </c>
      <c r="AC362" s="68" t="n">
        <v>0</v>
      </c>
      <c r="AD362" s="68" t="n">
        <v>0</v>
      </c>
      <c r="AE362" s="68" t="n">
        <v>0</v>
      </c>
      <c r="AF362" s="68" t="n">
        <v>0</v>
      </c>
      <c r="AG362" s="68" t="n"/>
      <c r="AH362" s="68" t="n"/>
      <c r="AI362" s="68" t="n">
        <v>0</v>
      </c>
      <c r="AJ362" s="68" t="n">
        <v>0</v>
      </c>
      <c r="AK362" s="68" t="n">
        <v>3744932.46</v>
      </c>
      <c r="AL362" s="68" t="n"/>
      <c r="AM362" s="68" t="n"/>
      <c r="AN362" s="68" t="n"/>
      <c r="AO362" s="63" t="n"/>
      <c r="AP362" s="69" t="n"/>
      <c r="AQ362" s="55" t="n">
        <f aca="false" ca="false" dt2D="false" dtr="false" t="normal">+N362-'Приложение №2'!F362</f>
        <v>0.0005905125290155411</v>
      </c>
    </row>
    <row customHeight="true" ht="15" outlineLevel="0" r="363">
      <c r="A363" s="59" t="n">
        <f aca="false" ca="false" dt2D="false" dtr="false" t="normal">+A362+1</f>
        <v>341</v>
      </c>
      <c r="B363" s="60" t="n">
        <f aca="false" ca="false" dt2D="false" dtr="false" t="normal">+B362+1</f>
        <v>22</v>
      </c>
      <c r="C363" s="70" t="s">
        <v>54</v>
      </c>
      <c r="D363" s="70" t="s">
        <v>381</v>
      </c>
      <c r="E363" s="62" t="n">
        <v>1992</v>
      </c>
      <c r="F363" s="62" t="n">
        <v>2010</v>
      </c>
      <c r="G363" s="62" t="s">
        <v>56</v>
      </c>
      <c r="H363" s="62" t="n">
        <v>9</v>
      </c>
      <c r="I363" s="62" t="n">
        <v>2</v>
      </c>
      <c r="J363" s="68" t="n">
        <v>5843.5</v>
      </c>
      <c r="K363" s="68" t="n">
        <v>4914.5</v>
      </c>
      <c r="L363" s="68" t="n">
        <v>82.5</v>
      </c>
      <c r="M363" s="71" t="n">
        <v>159</v>
      </c>
      <c r="N363" s="65" t="n">
        <f aca="false" ca="false" dt2D="false" dtr="false" t="normal">+O363+P363+Q363+R363+S363+T363</f>
        <v>5854685.41</v>
      </c>
      <c r="O363" s="68" t="n"/>
      <c r="P363" s="63" t="n"/>
      <c r="Q363" s="63" t="n"/>
      <c r="R363" s="63" t="n">
        <v>2085603.43</v>
      </c>
      <c r="S363" s="63" t="n">
        <f aca="false" ca="false" dt2D="false" dtr="false" t="normal">3507891.25+261190.73</f>
        <v>3769081.98</v>
      </c>
      <c r="T363" s="68" t="n"/>
      <c r="U363" s="63" t="n">
        <f aca="false" ca="false" dt2D="false" dtr="false" t="normal">$N363/($K363+$L363)</f>
        <v>1171.640066039624</v>
      </c>
      <c r="V363" s="63" t="n">
        <f aca="false" ca="false" dt2D="false" dtr="false" t="normal">$N363/($K363+$L363)</f>
        <v>1171.640066039624</v>
      </c>
      <c r="W363" s="89" t="n">
        <v>2021</v>
      </c>
      <c r="X363" s="4" t="n">
        <f aca="false" ca="false" dt2D="false" dtr="false" t="normal">+N363-'Приложение №2'!F363</f>
        <v>-0.0000000009313225746154785</v>
      </c>
      <c r="Y363" s="120" t="e">
        <f aca="false" ca="false" dt2D="false" dtr="false" t="normal">+P363-'[1]Приложение №1'!$P367</f>
        <v>#GETTING_DATA</v>
      </c>
      <c r="AA363" s="65" t="n">
        <f aca="false" ca="false" dt2D="false" dtr="false" t="normal">SUM(AB363:AP363)</f>
        <v>5593494.680000001</v>
      </c>
      <c r="AB363" s="68" t="n">
        <v>2208942.43</v>
      </c>
      <c r="AC363" s="68" t="n">
        <v>2353404.22</v>
      </c>
      <c r="AD363" s="68" t="n"/>
      <c r="AE363" s="68" t="n">
        <v>1031148.03</v>
      </c>
      <c r="AF363" s="68" t="n">
        <v>0</v>
      </c>
      <c r="AG363" s="68" t="n"/>
      <c r="AH363" s="68" t="n"/>
      <c r="AI363" s="68" t="n">
        <v>0</v>
      </c>
      <c r="AJ363" s="68" t="n">
        <v>0</v>
      </c>
      <c r="AK363" s="68" t="n">
        <v>0</v>
      </c>
      <c r="AL363" s="68" t="n">
        <v>0</v>
      </c>
      <c r="AM363" s="68" t="n">
        <v>0</v>
      </c>
      <c r="AN363" s="68" t="n"/>
      <c r="AO363" s="63" t="n"/>
      <c r="AP363" s="69" t="n"/>
      <c r="AQ363" s="55" t="n">
        <f aca="false" ca="false" dt2D="false" dtr="false" t="normal">+N363-'Приложение №2'!F363</f>
        <v>-0.0000000009313225746154785</v>
      </c>
    </row>
    <row customHeight="true" ht="15" outlineLevel="0" r="364">
      <c r="A364" s="59" t="n">
        <f aca="false" ca="false" dt2D="false" dtr="false" t="normal">+A363+1</f>
        <v>342</v>
      </c>
      <c r="B364" s="60" t="n">
        <f aca="false" ca="false" dt2D="false" dtr="false" t="normal">+B363+1</f>
        <v>23</v>
      </c>
      <c r="C364" s="70" t="s">
        <v>54</v>
      </c>
      <c r="D364" s="70" t="s">
        <v>382</v>
      </c>
      <c r="E364" s="62" t="n">
        <v>1981</v>
      </c>
      <c r="F364" s="62" t="n">
        <v>2011</v>
      </c>
      <c r="G364" s="62" t="s">
        <v>56</v>
      </c>
      <c r="H364" s="62" t="n">
        <v>5</v>
      </c>
      <c r="I364" s="62" t="n">
        <v>3</v>
      </c>
      <c r="J364" s="68" t="n">
        <v>5079.5</v>
      </c>
      <c r="K364" s="68" t="n">
        <v>4038.4</v>
      </c>
      <c r="L364" s="68" t="n">
        <v>298.7</v>
      </c>
      <c r="M364" s="71" t="n">
        <v>172</v>
      </c>
      <c r="N364" s="65" t="n">
        <f aca="false" ca="false" dt2D="false" dtr="false" t="normal">+O364+P364+Q364+R364+S364+T364</f>
        <v>4372281.72</v>
      </c>
      <c r="O364" s="88" t="n"/>
      <c r="P364" s="63" t="n"/>
      <c r="Q364" s="63" t="n"/>
      <c r="R364" s="63" t="n">
        <v>1544239.81</v>
      </c>
      <c r="S364" s="63" t="n">
        <f aca="false" ca="false" dt2D="false" dtr="false" t="normal">'Приложение №2'!F364-O364-Q364-R364-T364</f>
        <v>2828041.9099999997</v>
      </c>
      <c r="T364" s="63" t="n"/>
      <c r="U364" s="63" t="n">
        <f aca="false" ca="false" dt2D="false" dtr="false" t="normal">$N364/($K364+$L364)</f>
        <v>1008.111807428927</v>
      </c>
      <c r="V364" s="63" t="n">
        <f aca="false" ca="false" dt2D="false" dtr="false" t="normal">$N364/($K364+$L364)</f>
        <v>1008.111807428927</v>
      </c>
      <c r="W364" s="89" t="n">
        <v>2021</v>
      </c>
      <c r="X364" s="4" t="n">
        <f aca="false" ca="false" dt2D="false" dtr="false" t="normal">+N364-'Приложение №2'!F364</f>
        <v>0</v>
      </c>
      <c r="Y364" s="120" t="e">
        <f aca="false" ca="false" dt2D="false" dtr="false" t="normal">+P364-'[1]Приложение №1'!$P354</f>
        <v>#GETTING_DATA</v>
      </c>
      <c r="AA364" s="65" t="n">
        <f aca="false" ca="false" dt2D="false" dtr="false" t="normal">SUM(AB364:AP364)</f>
        <v>4372281.72</v>
      </c>
      <c r="AB364" s="68" t="n">
        <v>0</v>
      </c>
      <c r="AC364" s="68" t="n">
        <v>0</v>
      </c>
      <c r="AD364" s="68" t="n">
        <v>0</v>
      </c>
      <c r="AE364" s="68" t="n">
        <v>0</v>
      </c>
      <c r="AF364" s="68" t="n">
        <v>0</v>
      </c>
      <c r="AG364" s="68" t="n"/>
      <c r="AH364" s="68" t="n">
        <v>0</v>
      </c>
      <c r="AI364" s="68" t="n">
        <v>0</v>
      </c>
      <c r="AJ364" s="68" t="n">
        <v>4372281.72</v>
      </c>
      <c r="AK364" s="68" t="n">
        <v>0</v>
      </c>
      <c r="AL364" s="68" t="n">
        <v>0</v>
      </c>
      <c r="AM364" s="68" t="n">
        <v>0</v>
      </c>
      <c r="AN364" s="68" t="n"/>
      <c r="AO364" s="63" t="n"/>
      <c r="AP364" s="69" t="n"/>
      <c r="AQ364" s="55" t="n">
        <f aca="false" ca="false" dt2D="false" dtr="false" t="normal">+N364-'Приложение №2'!F364</f>
        <v>0</v>
      </c>
    </row>
    <row customHeight="true" ht="15" outlineLevel="0" r="365">
      <c r="A365" s="59" t="n">
        <f aca="false" ca="false" dt2D="false" dtr="false" t="normal">+A364+1</f>
        <v>343</v>
      </c>
      <c r="B365" s="60" t="n">
        <f aca="false" ca="false" dt2D="false" dtr="false" t="normal">+B364+1</f>
        <v>24</v>
      </c>
      <c r="C365" s="70" t="s">
        <v>54</v>
      </c>
      <c r="D365" s="70" t="s">
        <v>255</v>
      </c>
      <c r="E365" s="62" t="n">
        <v>1985</v>
      </c>
      <c r="F365" s="62" t="n">
        <v>2017</v>
      </c>
      <c r="G365" s="62" t="s">
        <v>56</v>
      </c>
      <c r="H365" s="62" t="n">
        <v>9</v>
      </c>
      <c r="I365" s="62" t="n">
        <v>3</v>
      </c>
      <c r="J365" s="68" t="n">
        <v>6554</v>
      </c>
      <c r="K365" s="68" t="n">
        <v>5458.5</v>
      </c>
      <c r="L365" s="68" t="n">
        <v>187.3</v>
      </c>
      <c r="M365" s="71" t="n">
        <v>259</v>
      </c>
      <c r="N365" s="65" t="n">
        <f aca="false" ca="false" dt2D="false" dtr="false" t="normal">+O365+P365+Q365+R365+S365+T365</f>
        <v>4073089.4699999997</v>
      </c>
      <c r="O365" s="68" t="n"/>
      <c r="P365" s="63" t="n">
        <v>214704.26</v>
      </c>
      <c r="Q365" s="63" t="n"/>
      <c r="R365" s="63" t="n">
        <v>474433.35</v>
      </c>
      <c r="S365" s="63" t="n">
        <f aca="false" ca="false" dt2D="false" dtr="false" t="normal">3177762.08+'Приложение №2'!U365</f>
        <v>3383951.86</v>
      </c>
      <c r="T365" s="68" t="n"/>
      <c r="U365" s="63" t="n">
        <f aca="false" ca="false" dt2D="false" dtr="false" t="normal">$N365/($K365+$L365)</f>
        <v>721.4370806617308</v>
      </c>
      <c r="V365" s="63" t="n">
        <f aca="false" ca="false" dt2D="false" dtr="false" t="normal">$N365/($K365+$L365)</f>
        <v>721.4370806617308</v>
      </c>
      <c r="W365" s="89" t="n">
        <v>2021</v>
      </c>
      <c r="X365" s="4" t="n">
        <f aca="false" ca="false" dt2D="false" dtr="false" t="normal">+N365-'Приложение №2'!F365</f>
        <v>0</v>
      </c>
      <c r="Y365" s="120" t="e">
        <f aca="false" ca="false" dt2D="false" dtr="false" t="normal">+P365-'[1]Приложение №1'!$P312</f>
        <v>#GETTING_DATA</v>
      </c>
      <c r="AA365" s="65" t="n">
        <f aca="false" ca="false" dt2D="false" dtr="false" t="normal">SUM(AB365:AP365)</f>
        <v>3866899.69</v>
      </c>
      <c r="AB365" s="68" t="n">
        <v>2833070.13</v>
      </c>
      <c r="AC365" s="68" t="n">
        <v>0</v>
      </c>
      <c r="AD365" s="68" t="n">
        <v>0</v>
      </c>
      <c r="AE365" s="68" t="n">
        <v>1033829.56</v>
      </c>
      <c r="AF365" s="68" t="n">
        <v>0</v>
      </c>
      <c r="AG365" s="68" t="n"/>
      <c r="AH365" s="68" t="n">
        <v>0</v>
      </c>
      <c r="AI365" s="68" t="n">
        <v>0</v>
      </c>
      <c r="AJ365" s="68" t="n">
        <v>0</v>
      </c>
      <c r="AK365" s="68" t="n">
        <v>0</v>
      </c>
      <c r="AL365" s="68" t="n">
        <v>0</v>
      </c>
      <c r="AM365" s="68" t="n">
        <v>0</v>
      </c>
      <c r="AN365" s="68" t="n"/>
      <c r="AO365" s="63" t="n"/>
      <c r="AP365" s="69" t="n"/>
      <c r="AQ365" s="55" t="n">
        <f aca="false" ca="false" dt2D="false" dtr="false" t="normal">+N365-'Приложение №2'!F365</f>
        <v>0</v>
      </c>
    </row>
    <row customHeight="true" ht="15" outlineLevel="0" r="366">
      <c r="A366" s="59" t="n">
        <f aca="false" ca="false" dt2D="false" dtr="false" t="normal">+A365+1</f>
        <v>344</v>
      </c>
      <c r="B366" s="60" t="n">
        <f aca="false" ca="false" dt2D="false" dtr="false" t="normal">+B365+1</f>
        <v>25</v>
      </c>
      <c r="C366" s="70" t="s">
        <v>54</v>
      </c>
      <c r="D366" s="70" t="s">
        <v>256</v>
      </c>
      <c r="E366" s="62" t="n">
        <v>1985</v>
      </c>
      <c r="F366" s="62" t="n">
        <v>2016</v>
      </c>
      <c r="G366" s="62" t="s">
        <v>56</v>
      </c>
      <c r="H366" s="62" t="n">
        <v>9</v>
      </c>
      <c r="I366" s="62" t="n">
        <v>3</v>
      </c>
      <c r="J366" s="68" t="n">
        <v>6649.6</v>
      </c>
      <c r="K366" s="68" t="n">
        <v>5301.1</v>
      </c>
      <c r="L366" s="68" t="n">
        <v>281.3</v>
      </c>
      <c r="M366" s="71" t="n">
        <v>229</v>
      </c>
      <c r="N366" s="65" t="n">
        <f aca="false" ca="false" dt2D="false" dtr="false" t="normal">+O366+P366+Q366+R366+S366+T366</f>
        <v>4731750.4799999995</v>
      </c>
      <c r="O366" s="68" t="n"/>
      <c r="P366" s="63" t="n">
        <v>118417.56</v>
      </c>
      <c r="Q366" s="63" t="n"/>
      <c r="R366" s="63" t="n">
        <v>592102.43</v>
      </c>
      <c r="S366" s="63" t="n">
        <f aca="false" ca="false" dt2D="false" dtr="false" t="normal">3696545.98+266447.57+'Приложение №2'!U366</f>
        <v>4021230.4899999998</v>
      </c>
      <c r="T366" s="68" t="n"/>
      <c r="U366" s="63" t="n">
        <f aca="false" ca="false" dt2D="false" dtr="false" t="normal">$N366/($K366+$L366)</f>
        <v>847.619389509888</v>
      </c>
      <c r="V366" s="63" t="n">
        <f aca="false" ca="false" dt2D="false" dtr="false" t="normal">$N366/($K366+$L366)</f>
        <v>847.619389509888</v>
      </c>
      <c r="W366" s="89" t="n">
        <v>2021</v>
      </c>
      <c r="X366" s="4" t="n">
        <f aca="false" ca="false" dt2D="false" dtr="false" t="normal">+N366-'Приложение №2'!F366</f>
        <v>-0.0000000009313225746154785</v>
      </c>
      <c r="Y366" s="120" t="e">
        <f aca="false" ca="false" dt2D="false" dtr="false" t="normal">+P366-'[1]Приложение №1'!$P312</f>
        <v>#GETTING_DATA</v>
      </c>
      <c r="AA366" s="65" t="n">
        <f aca="false" ca="false" dt2D="false" dtr="false" t="normal">SUM(AB366:AP366)</f>
        <v>4407065.97</v>
      </c>
      <c r="AB366" s="68" t="n">
        <v>3289353.25</v>
      </c>
      <c r="AC366" s="68" t="n">
        <v>0</v>
      </c>
      <c r="AD366" s="68" t="n">
        <v>0</v>
      </c>
      <c r="AE366" s="68" t="n">
        <v>1117712.72</v>
      </c>
      <c r="AF366" s="68" t="n">
        <v>0</v>
      </c>
      <c r="AG366" s="68" t="n"/>
      <c r="AH366" s="68" t="n">
        <v>0</v>
      </c>
      <c r="AI366" s="68" t="n">
        <v>0</v>
      </c>
      <c r="AJ366" s="68" t="n">
        <v>0</v>
      </c>
      <c r="AK366" s="68" t="n">
        <v>0</v>
      </c>
      <c r="AL366" s="68" t="n">
        <v>0</v>
      </c>
      <c r="AM366" s="68" t="n">
        <v>0</v>
      </c>
      <c r="AN366" s="68" t="n"/>
      <c r="AO366" s="63" t="n"/>
      <c r="AP366" s="69" t="n"/>
      <c r="AQ366" s="55" t="n">
        <f aca="false" ca="false" dt2D="false" dtr="false" t="normal">+N366-'Приложение №2'!F366</f>
        <v>-0.0000000009313225746154785</v>
      </c>
    </row>
    <row customHeight="true" ht="15" outlineLevel="0" r="367">
      <c r="A367" s="59" t="n">
        <f aca="false" ca="false" dt2D="false" dtr="false" t="normal">+A366+1</f>
        <v>345</v>
      </c>
      <c r="B367" s="60" t="n">
        <f aca="false" ca="false" dt2D="false" dtr="false" t="normal">+B366+1</f>
        <v>26</v>
      </c>
      <c r="C367" s="70" t="s">
        <v>54</v>
      </c>
      <c r="D367" s="70" t="s">
        <v>383</v>
      </c>
      <c r="E367" s="62" t="n">
        <v>1989</v>
      </c>
      <c r="F367" s="62" t="n">
        <v>2017</v>
      </c>
      <c r="G367" s="62" t="s">
        <v>56</v>
      </c>
      <c r="H367" s="62" t="n">
        <v>9</v>
      </c>
      <c r="I367" s="62" t="n">
        <v>1</v>
      </c>
      <c r="J367" s="68" t="n">
        <v>3218.6</v>
      </c>
      <c r="K367" s="68" t="n">
        <v>2704.3</v>
      </c>
      <c r="L367" s="68" t="n">
        <v>14.9</v>
      </c>
      <c r="M367" s="71" t="n">
        <v>85</v>
      </c>
      <c r="N367" s="65" t="n">
        <f aca="false" ca="false" dt2D="false" dtr="false" t="normal">+O367+P367+Q367+R367+S367+T367</f>
        <v>2622771.0700000003</v>
      </c>
      <c r="O367" s="68" t="n"/>
      <c r="P367" s="63" t="n"/>
      <c r="Q367" s="63" t="n"/>
      <c r="R367" s="63" t="n">
        <v>1114203.73</v>
      </c>
      <c r="S367" s="63" t="n">
        <f aca="false" ca="false" dt2D="false" dtr="false" t="normal">+'Приложение №2'!F367-'Приложение №1'!R367</f>
        <v>1508567.3400000003</v>
      </c>
      <c r="T367" s="68" t="n"/>
      <c r="U367" s="63" t="n">
        <f aca="false" ca="false" dt2D="false" dtr="false" t="normal">$N367/($K367+$L367)</f>
        <v>964.5377574286555</v>
      </c>
      <c r="V367" s="63" t="n">
        <f aca="false" ca="false" dt2D="false" dtr="false" t="normal">$N367/($K367+$L367)</f>
        <v>964.5377574286555</v>
      </c>
      <c r="W367" s="89" t="n">
        <v>2021</v>
      </c>
      <c r="X367" s="4" t="n">
        <f aca="false" ca="false" dt2D="false" dtr="false" t="normal">+N367-'Приложение №2'!F367</f>
        <v>0</v>
      </c>
      <c r="Y367" s="120" t="e">
        <f aca="false" ca="false" dt2D="false" dtr="false" t="normal">+P367-'[1]Приложение №1'!$P367</f>
        <v>#GETTING_DATA</v>
      </c>
      <c r="AA367" s="65" t="n">
        <f aca="false" ca="false" dt2D="false" dtr="false" t="normal">SUM(AB367:AP367)</f>
        <v>2604887.3600000003</v>
      </c>
      <c r="AB367" s="68" t="n">
        <v>0</v>
      </c>
      <c r="AC367" s="68" t="n">
        <v>0</v>
      </c>
      <c r="AD367" s="68" t="n">
        <v>0</v>
      </c>
      <c r="AE367" s="68" t="n">
        <v>0</v>
      </c>
      <c r="AF367" s="68" t="n">
        <v>0</v>
      </c>
      <c r="AG367" s="68" t="n"/>
      <c r="AH367" s="68" t="n">
        <v>0</v>
      </c>
      <c r="AI367" s="68" t="n">
        <v>0</v>
      </c>
      <c r="AJ367" s="68" t="n">
        <v>1304067.54</v>
      </c>
      <c r="AK367" s="68" t="n">
        <v>1300819.82</v>
      </c>
      <c r="AL367" s="68" t="n">
        <v>0</v>
      </c>
      <c r="AM367" s="68" t="n">
        <v>0</v>
      </c>
      <c r="AN367" s="68" t="n"/>
      <c r="AO367" s="63" t="n"/>
      <c r="AP367" s="69" t="n"/>
      <c r="AQ367" s="55" t="n">
        <f aca="false" ca="false" dt2D="false" dtr="false" t="normal">+N367-'Приложение №2'!F367</f>
        <v>0</v>
      </c>
    </row>
    <row customHeight="true" ht="15" outlineLevel="0" r="368">
      <c r="A368" s="59" t="n">
        <f aca="false" ca="false" dt2D="false" dtr="false" t="normal">+A367+1</f>
        <v>346</v>
      </c>
      <c r="B368" s="60" t="n">
        <f aca="false" ca="false" dt2D="false" dtr="false" t="normal">+B367+1</f>
        <v>27</v>
      </c>
      <c r="C368" s="70" t="s">
        <v>54</v>
      </c>
      <c r="D368" s="70" t="s">
        <v>384</v>
      </c>
      <c r="E368" s="62" t="n">
        <v>1988</v>
      </c>
      <c r="F368" s="62" t="n">
        <v>2017</v>
      </c>
      <c r="G368" s="62" t="s">
        <v>56</v>
      </c>
      <c r="H368" s="62" t="n">
        <v>9</v>
      </c>
      <c r="I368" s="62" t="n">
        <v>3</v>
      </c>
      <c r="J368" s="68" t="n">
        <v>9001.1</v>
      </c>
      <c r="K368" s="68" t="n">
        <v>6702.9</v>
      </c>
      <c r="L368" s="68" t="n">
        <v>479.9</v>
      </c>
      <c r="M368" s="71" t="n">
        <v>267</v>
      </c>
      <c r="N368" s="65" t="n">
        <f aca="false" ca="false" dt2D="false" dtr="false" t="normal">+O368+P368+Q368+R368+S368+T368</f>
        <v>3174279.35</v>
      </c>
      <c r="O368" s="68" t="n"/>
      <c r="P368" s="63" t="n"/>
      <c r="Q368" s="63" t="n"/>
      <c r="R368" s="63" t="n">
        <v>3174279.35</v>
      </c>
      <c r="S368" s="63" t="n"/>
      <c r="T368" s="68" t="n"/>
      <c r="U368" s="63" t="n">
        <f aca="false" ca="false" dt2D="false" dtr="false" t="normal">$N368/($K368+$L368)</f>
        <v>441.9278484713483</v>
      </c>
      <c r="V368" s="63" t="n">
        <f aca="false" ca="false" dt2D="false" dtr="false" t="normal">$N368/($K368+$L368)</f>
        <v>441.9278484713483</v>
      </c>
      <c r="W368" s="89" t="n">
        <v>2021</v>
      </c>
      <c r="X368" s="4" t="n">
        <f aca="false" ca="false" dt2D="false" dtr="false" t="normal">+N368-'Приложение №2'!F368</f>
        <v>0</v>
      </c>
      <c r="Y368" s="120" t="e">
        <f aca="false" ca="false" dt2D="false" dtr="false" t="normal">+P368-'[1]Приложение №1'!$P313</f>
        <v>#GETTING_DATA</v>
      </c>
      <c r="AA368" s="65" t="n">
        <f aca="false" ca="false" dt2D="false" dtr="false" t="normal">SUM(AB368:AP368)</f>
        <v>3174279.35</v>
      </c>
      <c r="AB368" s="68" t="n">
        <v>0</v>
      </c>
      <c r="AC368" s="68" t="n">
        <v>0</v>
      </c>
      <c r="AD368" s="68" t="n">
        <v>0</v>
      </c>
      <c r="AE368" s="68" t="n">
        <v>0</v>
      </c>
      <c r="AF368" s="68" t="n">
        <v>0</v>
      </c>
      <c r="AG368" s="68" t="n"/>
      <c r="AH368" s="68" t="n">
        <v>0</v>
      </c>
      <c r="AI368" s="68" t="n">
        <v>0</v>
      </c>
      <c r="AJ368" s="68" t="n">
        <v>0</v>
      </c>
      <c r="AK368" s="68" t="n">
        <v>3174279.35</v>
      </c>
      <c r="AL368" s="68" t="n">
        <v>0</v>
      </c>
      <c r="AM368" s="68" t="n">
        <v>0</v>
      </c>
      <c r="AN368" s="68" t="n"/>
      <c r="AO368" s="63" t="n"/>
      <c r="AP368" s="69" t="n"/>
      <c r="AQ368" s="55" t="n">
        <f aca="false" ca="false" dt2D="false" dtr="false" t="normal">+N368-'Приложение №2'!F368</f>
        <v>0</v>
      </c>
    </row>
    <row customHeight="true" ht="15" outlineLevel="0" r="369">
      <c r="A369" s="59" t="n">
        <f aca="false" ca="false" dt2D="false" dtr="false" t="normal">+A368+1</f>
        <v>347</v>
      </c>
      <c r="B369" s="60" t="n">
        <f aca="false" ca="false" dt2D="false" dtr="false" t="normal">+B368+1</f>
        <v>28</v>
      </c>
      <c r="C369" s="70" t="s">
        <v>54</v>
      </c>
      <c r="D369" s="70" t="s">
        <v>385</v>
      </c>
      <c r="E369" s="62" t="n">
        <v>1989</v>
      </c>
      <c r="F369" s="62" t="n">
        <v>2017</v>
      </c>
      <c r="G369" s="62" t="s">
        <v>56</v>
      </c>
      <c r="H369" s="62" t="n">
        <v>10</v>
      </c>
      <c r="I369" s="62" t="n">
        <v>1</v>
      </c>
      <c r="J369" s="68" t="n">
        <v>3504.6</v>
      </c>
      <c r="K369" s="68" t="n">
        <v>2935.3</v>
      </c>
      <c r="L369" s="68" t="n">
        <v>77.7</v>
      </c>
      <c r="M369" s="71" t="n">
        <v>99</v>
      </c>
      <c r="N369" s="65" t="n">
        <f aca="false" ca="false" dt2D="false" dtr="false" t="normal">+O369+P369+Q369+R369+S369+T369</f>
        <v>2235800.69</v>
      </c>
      <c r="O369" s="68" t="n"/>
      <c r="P369" s="63" t="n"/>
      <c r="Q369" s="63" t="n"/>
      <c r="R369" s="63" t="n">
        <v>1162470.16</v>
      </c>
      <c r="S369" s="63" t="n">
        <f aca="false" ca="false" dt2D="false" dtr="false" t="normal">'Приложение №2'!F369-O369-Q369-R369-T369</f>
        <v>1073330.53</v>
      </c>
      <c r="T369" s="68" t="n"/>
      <c r="U369" s="63" t="n">
        <f aca="false" ca="false" dt2D="false" dtr="false" t="normal">$N369/($K369+$L369)</f>
        <v>742.0513408562894</v>
      </c>
      <c r="V369" s="63" t="n">
        <f aca="false" ca="false" dt2D="false" dtr="false" t="normal">$N369/($K369+$L369)</f>
        <v>742.0513408562894</v>
      </c>
      <c r="W369" s="89" t="n">
        <v>2021</v>
      </c>
      <c r="X369" s="4" t="n">
        <f aca="false" ca="false" dt2D="false" dtr="false" t="normal">+N369-'Приложение №2'!F369</f>
        <v>0</v>
      </c>
      <c r="Y369" s="120" t="e">
        <f aca="false" ca="false" dt2D="false" dtr="false" t="normal">+P369-'[1]Приложение №1'!$P367</f>
        <v>#GETTING_DATA</v>
      </c>
      <c r="AA369" s="65" t="n">
        <f aca="false" ca="false" dt2D="false" dtr="false" t="normal">SUM(AB369:AP369)</f>
        <v>2206641.23</v>
      </c>
      <c r="AB369" s="68" t="n">
        <v>0</v>
      </c>
      <c r="AC369" s="68" t="n">
        <v>1449428.42</v>
      </c>
      <c r="AD369" s="68" t="n">
        <v>0</v>
      </c>
      <c r="AE369" s="68" t="n">
        <v>0</v>
      </c>
      <c r="AF369" s="68" t="n">
        <v>0</v>
      </c>
      <c r="AG369" s="68" t="n"/>
      <c r="AH369" s="68" t="n"/>
      <c r="AI369" s="68" t="n">
        <v>0</v>
      </c>
      <c r="AJ369" s="68" t="n">
        <v>0</v>
      </c>
      <c r="AK369" s="68" t="n">
        <v>757212.81</v>
      </c>
      <c r="AL369" s="68" t="n">
        <v>0</v>
      </c>
      <c r="AM369" s="68" t="n">
        <v>0</v>
      </c>
      <c r="AN369" s="68" t="n"/>
      <c r="AO369" s="63" t="n"/>
      <c r="AP369" s="69" t="n"/>
      <c r="AQ369" s="55" t="n">
        <f aca="false" ca="false" dt2D="false" dtr="false" t="normal">+N369-'Приложение №2'!F369</f>
        <v>0</v>
      </c>
    </row>
    <row customHeight="true" ht="15" outlineLevel="0" r="370">
      <c r="A370" s="59" t="n">
        <f aca="false" ca="false" dt2D="false" dtr="false" t="normal">+A369+1</f>
        <v>348</v>
      </c>
      <c r="B370" s="60" t="n">
        <f aca="false" ca="false" dt2D="false" dtr="false" t="normal">+B369+1</f>
        <v>29</v>
      </c>
      <c r="C370" s="70" t="s">
        <v>54</v>
      </c>
      <c r="D370" s="70" t="s">
        <v>386</v>
      </c>
      <c r="E370" s="62" t="n">
        <v>1991</v>
      </c>
      <c r="F370" s="62" t="n">
        <v>2011</v>
      </c>
      <c r="G370" s="62" t="s">
        <v>56</v>
      </c>
      <c r="H370" s="62" t="n">
        <v>9</v>
      </c>
      <c r="I370" s="62" t="n">
        <v>1</v>
      </c>
      <c r="J370" s="68" t="n">
        <v>2836.8</v>
      </c>
      <c r="K370" s="68" t="n">
        <v>2679.4</v>
      </c>
      <c r="L370" s="68" t="n">
        <v>0</v>
      </c>
      <c r="M370" s="71" t="n">
        <v>61</v>
      </c>
      <c r="N370" s="65" t="n">
        <f aca="false" ca="false" dt2D="false" dtr="false" t="normal">+O370+P370+Q370+R370+S370+T370</f>
        <v>1364393.3</v>
      </c>
      <c r="O370" s="68" t="n"/>
      <c r="P370" s="63" t="n"/>
      <c r="Q370" s="63" t="n"/>
      <c r="R370" s="63" t="n">
        <f aca="false" ca="false" dt2D="false" dtr="false" t="normal">1185589.56+15197</f>
        <v>1200786.56</v>
      </c>
      <c r="S370" s="63" t="n">
        <v>163606.74</v>
      </c>
      <c r="T370" s="68" t="n"/>
      <c r="U370" s="63" t="n">
        <f aca="false" ca="false" dt2D="false" dtr="false" t="normal">$N370/($K370+$L370)</f>
        <v>509.2159811898186</v>
      </c>
      <c r="V370" s="63" t="n">
        <f aca="false" ca="false" dt2D="false" dtr="false" t="normal">$N370/($K370+$L370)</f>
        <v>509.2159811898186</v>
      </c>
      <c r="W370" s="89" t="n">
        <v>2021</v>
      </c>
      <c r="X370" s="4" t="n">
        <f aca="false" ca="false" dt2D="false" dtr="false" t="normal">+N370-'Приложение №2'!F370</f>
        <v>0</v>
      </c>
      <c r="Y370" s="120" t="e">
        <f aca="false" ca="false" dt2D="false" dtr="false" t="normal">+P370-'[1]Приложение №1'!$P385</f>
        <v>#GETTING_DATA</v>
      </c>
      <c r="AA370" s="65" t="n">
        <f aca="false" ca="false" dt2D="false" dtr="false" t="normal">SUM(AB370:AP370)</f>
        <v>1185589.56</v>
      </c>
      <c r="AB370" s="68" t="n">
        <v>1185589.56</v>
      </c>
      <c r="AC370" s="68" t="n">
        <v>0</v>
      </c>
      <c r="AD370" s="68" t="n"/>
      <c r="AE370" s="68" t="n"/>
      <c r="AF370" s="68" t="n"/>
      <c r="AG370" s="68" t="n"/>
      <c r="AH370" s="68" t="n"/>
      <c r="AI370" s="68" t="n"/>
      <c r="AJ370" s="68" t="n"/>
      <c r="AK370" s="68" t="n"/>
      <c r="AL370" s="68" t="n"/>
      <c r="AM370" s="68" t="n"/>
      <c r="AN370" s="68" t="n"/>
      <c r="AO370" s="63" t="n"/>
      <c r="AP370" s="69" t="n"/>
      <c r="AQ370" s="55" t="n">
        <f aca="false" ca="false" dt2D="false" dtr="false" t="normal">+N370-'Приложение №2'!F370</f>
        <v>0</v>
      </c>
    </row>
    <row customHeight="true" ht="15" outlineLevel="0" r="371">
      <c r="A371" s="59" t="n">
        <f aca="false" ca="false" dt2D="false" dtr="false" t="normal">+A370+1</f>
        <v>349</v>
      </c>
      <c r="B371" s="60" t="n">
        <f aca="false" ca="false" dt2D="false" dtr="false" t="normal">+B370+1</f>
        <v>30</v>
      </c>
      <c r="C371" s="70" t="s">
        <v>54</v>
      </c>
      <c r="D371" s="70" t="s">
        <v>387</v>
      </c>
      <c r="E371" s="62" t="n">
        <v>1989</v>
      </c>
      <c r="F371" s="62" t="n">
        <v>2017</v>
      </c>
      <c r="G371" s="62" t="s">
        <v>56</v>
      </c>
      <c r="H371" s="62" t="n">
        <v>9</v>
      </c>
      <c r="I371" s="62" t="n">
        <v>2</v>
      </c>
      <c r="J371" s="68" t="n">
        <v>8100</v>
      </c>
      <c r="K371" s="68" t="n">
        <v>6351.1</v>
      </c>
      <c r="L371" s="68" t="n">
        <v>398</v>
      </c>
      <c r="M371" s="71" t="n">
        <v>224</v>
      </c>
      <c r="N371" s="65" t="n">
        <f aca="false" ca="false" dt2D="false" dtr="false" t="normal">+O371+P371+Q371+R371+S371+T371</f>
        <v>3165698.55</v>
      </c>
      <c r="O371" s="68" t="n"/>
      <c r="P371" s="63" t="n">
        <v>1333276.32</v>
      </c>
      <c r="Q371" s="63" t="n"/>
      <c r="R371" s="63" t="n">
        <v>1832422.23</v>
      </c>
      <c r="S371" s="63" t="n"/>
      <c r="T371" s="68" t="n"/>
      <c r="U371" s="63" t="n">
        <f aca="false" ca="false" dt2D="false" dtr="false" t="normal">$N371/($K371+$L371)</f>
        <v>469.05491843356884</v>
      </c>
      <c r="V371" s="63" t="n">
        <f aca="false" ca="false" dt2D="false" dtr="false" t="normal">$N371/($K371+$L371)</f>
        <v>469.05491843356884</v>
      </c>
      <c r="W371" s="89" t="n">
        <v>2021</v>
      </c>
      <c r="X371" s="4" t="n">
        <f aca="false" ca="false" dt2D="false" dtr="false" t="normal">+N371-'Приложение №2'!F371</f>
        <v>0</v>
      </c>
      <c r="Y371" s="120" t="e">
        <f aca="false" ca="false" dt2D="false" dtr="false" t="normal">+P371-'[1]Приложение №1'!$P315</f>
        <v>#GETTING_DATA</v>
      </c>
      <c r="AA371" s="65" t="n">
        <f aca="false" ca="false" dt2D="false" dtr="false" t="normal">SUM(AB371:AP371)</f>
        <v>3165698.55</v>
      </c>
      <c r="AB371" s="68" t="n">
        <v>0</v>
      </c>
      <c r="AC371" s="68" t="n">
        <v>0</v>
      </c>
      <c r="AD371" s="68" t="n">
        <v>0</v>
      </c>
      <c r="AE371" s="68" t="n">
        <v>0</v>
      </c>
      <c r="AF371" s="68" t="n">
        <v>0</v>
      </c>
      <c r="AG371" s="68" t="n"/>
      <c r="AH371" s="68" t="n">
        <v>0</v>
      </c>
      <c r="AI371" s="68" t="n">
        <v>0</v>
      </c>
      <c r="AJ371" s="68" t="n">
        <v>0</v>
      </c>
      <c r="AK371" s="68" t="n">
        <v>3165698.55</v>
      </c>
      <c r="AL371" s="68" t="n">
        <v>0</v>
      </c>
      <c r="AM371" s="68" t="n">
        <v>0</v>
      </c>
      <c r="AN371" s="68" t="n"/>
      <c r="AO371" s="63" t="n"/>
      <c r="AP371" s="69" t="n"/>
      <c r="AQ371" s="55" t="n">
        <f aca="false" ca="false" dt2D="false" dtr="false" t="normal">+N371-'Приложение №2'!F371</f>
        <v>0</v>
      </c>
    </row>
    <row customHeight="true" ht="15" outlineLevel="0" r="372">
      <c r="A372" s="59" t="n">
        <f aca="false" ca="false" dt2D="false" dtr="false" t="normal">+A371+1</f>
        <v>350</v>
      </c>
      <c r="B372" s="60" t="n">
        <f aca="false" ca="false" dt2D="false" dtr="false" t="normal">+B371+1</f>
        <v>31</v>
      </c>
      <c r="C372" s="70" t="s">
        <v>54</v>
      </c>
      <c r="D372" s="70" t="s">
        <v>388</v>
      </c>
      <c r="E372" s="62" t="n">
        <v>1989</v>
      </c>
      <c r="F372" s="62" t="n">
        <v>2017</v>
      </c>
      <c r="G372" s="62" t="s">
        <v>56</v>
      </c>
      <c r="H372" s="62" t="n">
        <v>10</v>
      </c>
      <c r="I372" s="62" t="n">
        <v>1</v>
      </c>
      <c r="J372" s="68" t="n">
        <v>3554.9</v>
      </c>
      <c r="K372" s="68" t="n">
        <v>3056.5</v>
      </c>
      <c r="L372" s="68" t="n">
        <v>0</v>
      </c>
      <c r="M372" s="71" t="n">
        <v>113</v>
      </c>
      <c r="N372" s="65" t="n">
        <f aca="false" ca="false" dt2D="false" dtr="false" t="normal">+O372+P372+Q372+R372+S372+T372</f>
        <v>1853102.51</v>
      </c>
      <c r="O372" s="68" t="n"/>
      <c r="P372" s="63" t="n"/>
      <c r="Q372" s="63" t="n"/>
      <c r="R372" s="63" t="n">
        <v>1179252.32</v>
      </c>
      <c r="S372" s="63" t="n">
        <v>673850.19</v>
      </c>
      <c r="T372" s="68" t="n"/>
      <c r="U372" s="63" t="n">
        <f aca="false" ca="false" dt2D="false" dtr="false" t="normal">$N372/($K372+$L372)</f>
        <v>606.2825159496156</v>
      </c>
      <c r="V372" s="63" t="n">
        <f aca="false" ca="false" dt2D="false" dtr="false" t="normal">$N372/($K372+$L372)</f>
        <v>606.2825159496156</v>
      </c>
      <c r="W372" s="89" t="n">
        <v>2021</v>
      </c>
      <c r="X372" s="4" t="n">
        <f aca="false" ca="false" dt2D="false" dtr="false" t="normal">+N372-'Приложение №2'!F372</f>
        <v>0</v>
      </c>
      <c r="Y372" s="120" t="e">
        <f aca="false" ca="false" dt2D="false" dtr="false" t="normal">+P372-'[1]Приложение №1'!$P315</f>
        <v>#GETTING_DATA</v>
      </c>
      <c r="AA372" s="65" t="n">
        <f aca="false" ca="false" dt2D="false" dtr="false" t="normal">SUM(AB372:AP372)</f>
        <v>1828934.2</v>
      </c>
      <c r="AB372" s="68" t="n">
        <v>0</v>
      </c>
      <c r="AC372" s="68" t="n">
        <v>871267.76</v>
      </c>
      <c r="AD372" s="68" t="n">
        <v>0</v>
      </c>
      <c r="AE372" s="68" t="n">
        <v>0</v>
      </c>
      <c r="AF372" s="68" t="n">
        <v>0</v>
      </c>
      <c r="AG372" s="68" t="n"/>
      <c r="AH372" s="68" t="n"/>
      <c r="AI372" s="68" t="n">
        <v>0</v>
      </c>
      <c r="AJ372" s="68" t="n">
        <v>0</v>
      </c>
      <c r="AK372" s="68" t="n">
        <v>957666.44</v>
      </c>
      <c r="AL372" s="68" t="n">
        <v>0</v>
      </c>
      <c r="AM372" s="68" t="n">
        <v>0</v>
      </c>
      <c r="AN372" s="68" t="n"/>
      <c r="AO372" s="63" t="n"/>
      <c r="AP372" s="69" t="n"/>
      <c r="AQ372" s="55" t="n">
        <f aca="false" ca="false" dt2D="false" dtr="false" t="normal">+N372-'Приложение №2'!F372</f>
        <v>0</v>
      </c>
    </row>
    <row customHeight="true" ht="15" outlineLevel="0" r="373">
      <c r="A373" s="59" t="n">
        <f aca="false" ca="false" dt2D="false" dtr="false" t="normal">+A372+1</f>
        <v>351</v>
      </c>
      <c r="B373" s="60" t="n">
        <f aca="false" ca="false" dt2D="false" dtr="false" t="normal">+B372+1</f>
        <v>32</v>
      </c>
      <c r="C373" s="70" t="s">
        <v>54</v>
      </c>
      <c r="D373" s="70" t="s">
        <v>389</v>
      </c>
      <c r="E373" s="62" t="n">
        <v>1989</v>
      </c>
      <c r="F373" s="62" t="n">
        <v>2017</v>
      </c>
      <c r="G373" s="62" t="s">
        <v>56</v>
      </c>
      <c r="H373" s="62" t="n">
        <v>10</v>
      </c>
      <c r="I373" s="62" t="n">
        <v>3</v>
      </c>
      <c r="J373" s="68" t="n">
        <v>13433.4</v>
      </c>
      <c r="K373" s="68" t="n">
        <v>11146.3</v>
      </c>
      <c r="L373" s="68" t="n">
        <v>62.3</v>
      </c>
      <c r="M373" s="71" t="n">
        <v>430</v>
      </c>
      <c r="N373" s="65" t="n">
        <f aca="false" ca="false" dt2D="false" dtr="false" t="normal">+O373+P373+Q373+R373+S373+T373</f>
        <v>10204739.14</v>
      </c>
      <c r="O373" s="68" t="n"/>
      <c r="P373" s="63" t="n"/>
      <c r="Q373" s="63" t="n"/>
      <c r="R373" s="63" t="n">
        <v>4998453.84</v>
      </c>
      <c r="S373" s="63" t="n">
        <v>5206285.3</v>
      </c>
      <c r="T373" s="68" t="n"/>
      <c r="U373" s="63" t="n">
        <f aca="false" ca="false" dt2D="false" dtr="false" t="normal">$N373/($K373+$L373)</f>
        <v>910.4383366343702</v>
      </c>
      <c r="V373" s="63" t="n">
        <f aca="false" ca="false" dt2D="false" dtr="false" t="normal">$N373/($K373+$L373)</f>
        <v>910.4383366343702</v>
      </c>
      <c r="W373" s="89" t="n">
        <v>2021</v>
      </c>
      <c r="X373" s="4" t="n">
        <f aca="false" ca="false" dt2D="false" dtr="false" t="normal">+N373-'Приложение №2'!F373</f>
        <v>0</v>
      </c>
      <c r="Y373" s="120" t="e">
        <f aca="false" ca="false" dt2D="false" dtr="false" t="normal">+P373-'[1]Приложение №1'!$P361</f>
        <v>#GETTING_DATA</v>
      </c>
      <c r="AA373" s="65" t="n">
        <f aca="false" ca="false" dt2D="false" dtr="false" t="normal">SUM(AB373:AP373)</f>
        <v>10070797.24</v>
      </c>
      <c r="AB373" s="68" t="n">
        <v>3648127.32</v>
      </c>
      <c r="AC373" s="68" t="n">
        <v>6422669.92</v>
      </c>
      <c r="AD373" s="68" t="n">
        <v>0</v>
      </c>
      <c r="AE373" s="68" t="n">
        <v>0</v>
      </c>
      <c r="AF373" s="68" t="n">
        <v>0</v>
      </c>
      <c r="AG373" s="68" t="n"/>
      <c r="AH373" s="68" t="n"/>
      <c r="AI373" s="68" t="n">
        <v>0</v>
      </c>
      <c r="AJ373" s="68" t="n">
        <v>0</v>
      </c>
      <c r="AK373" s="68" t="n">
        <v>0</v>
      </c>
      <c r="AL373" s="68" t="n">
        <v>0</v>
      </c>
      <c r="AM373" s="68" t="n">
        <v>0</v>
      </c>
      <c r="AN373" s="68" t="n"/>
      <c r="AO373" s="63" t="n"/>
      <c r="AP373" s="69" t="n"/>
      <c r="AQ373" s="55" t="n">
        <f aca="false" ca="false" dt2D="false" dtr="false" t="normal">+N373-'Приложение №2'!F373</f>
        <v>0</v>
      </c>
    </row>
    <row customHeight="true" ht="15" outlineLevel="0" r="374">
      <c r="A374" s="59" t="n">
        <f aca="false" ca="false" dt2D="false" dtr="false" t="normal">+A373+1</f>
        <v>352</v>
      </c>
      <c r="B374" s="60" t="n">
        <f aca="false" ca="false" dt2D="false" dtr="false" t="normal">+B373+1</f>
        <v>33</v>
      </c>
      <c r="C374" s="70" t="s">
        <v>54</v>
      </c>
      <c r="D374" s="70" t="s">
        <v>390</v>
      </c>
      <c r="E374" s="62" t="n">
        <v>1988</v>
      </c>
      <c r="F374" s="62" t="n">
        <v>2017</v>
      </c>
      <c r="G374" s="62" t="s">
        <v>56</v>
      </c>
      <c r="H374" s="62" t="n">
        <v>10</v>
      </c>
      <c r="I374" s="62" t="n">
        <v>5</v>
      </c>
      <c r="J374" s="68" t="n">
        <v>13694.1</v>
      </c>
      <c r="K374" s="68" t="n">
        <v>10630.6</v>
      </c>
      <c r="L374" s="68" t="n">
        <v>159.5</v>
      </c>
      <c r="M374" s="71" t="n">
        <v>398</v>
      </c>
      <c r="N374" s="65" t="n">
        <f aca="false" ca="false" dt2D="false" dtr="false" t="normal">+O374+P374+Q374+R374+S374+T374</f>
        <v>11579272.780000001</v>
      </c>
      <c r="O374" s="68" t="n"/>
      <c r="P374" s="63" t="n"/>
      <c r="Q374" s="63" t="n"/>
      <c r="R374" s="63" t="n">
        <f aca="false" ca="false" dt2D="false" dtr="false" t="normal">3467516.74+33271</f>
        <v>3500787.74</v>
      </c>
      <c r="S374" s="63" t="n">
        <v>8078485.04</v>
      </c>
      <c r="T374" s="68" t="n"/>
      <c r="U374" s="63" t="n">
        <f aca="false" ca="false" dt2D="false" dtr="false" t="normal">$N374/($K374+$L374)</f>
        <v>1073.1385974180037</v>
      </c>
      <c r="V374" s="63" t="n">
        <f aca="false" ca="false" dt2D="false" dtr="false" t="normal">$N374/($K374+$L374)</f>
        <v>1073.1385974180037</v>
      </c>
      <c r="W374" s="89" t="n">
        <v>2021</v>
      </c>
      <c r="X374" s="4" t="n">
        <f aca="false" ca="false" dt2D="false" dtr="false" t="normal">+N374-'Приложение №2'!F374</f>
        <v>0</v>
      </c>
      <c r="Y374" s="120" t="e">
        <f aca="false" ca="false" dt2D="false" dtr="false" t="normal">+P374-'[1]Приложение №1'!$P308</f>
        <v>#GETTING_DATA</v>
      </c>
      <c r="AA374" s="65" t="n">
        <f aca="false" ca="false" dt2D="false" dtr="false" t="normal">SUM(AB374:AP374)</f>
        <v>11373698.530000001</v>
      </c>
      <c r="AB374" s="68" t="n">
        <v>3467516.74</v>
      </c>
      <c r="AC374" s="68" t="n">
        <v>4132398.39</v>
      </c>
      <c r="AD374" s="68" t="n">
        <v>0</v>
      </c>
      <c r="AE374" s="68" t="n">
        <v>0</v>
      </c>
      <c r="AF374" s="68" t="n">
        <v>0</v>
      </c>
      <c r="AG374" s="68" t="n"/>
      <c r="AH374" s="68" t="n"/>
      <c r="AI374" s="68" t="n">
        <v>0</v>
      </c>
      <c r="AJ374" s="68" t="n">
        <v>0</v>
      </c>
      <c r="AK374" s="68" t="n">
        <v>3773783.4</v>
      </c>
      <c r="AL374" s="68" t="n">
        <v>0</v>
      </c>
      <c r="AM374" s="68" t="n">
        <v>0</v>
      </c>
      <c r="AN374" s="68" t="n"/>
      <c r="AO374" s="63" t="n"/>
      <c r="AP374" s="69" t="n"/>
      <c r="AQ374" s="55" t="n">
        <f aca="false" ca="false" dt2D="false" dtr="false" t="normal">+N374-'Приложение №2'!F374</f>
        <v>0</v>
      </c>
    </row>
    <row customHeight="true" ht="15" outlineLevel="0" r="375">
      <c r="A375" s="59" t="n">
        <f aca="false" ca="false" dt2D="false" dtr="false" t="normal">+A374+1</f>
        <v>353</v>
      </c>
      <c r="B375" s="60" t="n">
        <f aca="false" ca="false" dt2D="false" dtr="false" t="normal">+B374+1</f>
        <v>34</v>
      </c>
      <c r="C375" s="70" t="s">
        <v>54</v>
      </c>
      <c r="D375" s="70" t="s">
        <v>391</v>
      </c>
      <c r="E375" s="62" t="n">
        <v>1990</v>
      </c>
      <c r="F375" s="62" t="n">
        <v>2017</v>
      </c>
      <c r="G375" s="62" t="s">
        <v>56</v>
      </c>
      <c r="H375" s="62" t="n">
        <v>10</v>
      </c>
      <c r="I375" s="62" t="n">
        <v>3</v>
      </c>
      <c r="J375" s="68" t="n">
        <v>9593.3</v>
      </c>
      <c r="K375" s="68" t="n">
        <v>8243.6</v>
      </c>
      <c r="L375" s="68" t="n">
        <v>0</v>
      </c>
      <c r="M375" s="71" t="n">
        <v>290</v>
      </c>
      <c r="N375" s="65" t="n">
        <f aca="false" ca="false" dt2D="false" dtr="false" t="normal">+O375+P375+Q375+R375+S375+T375</f>
        <v>6909971.03</v>
      </c>
      <c r="O375" s="68" t="n"/>
      <c r="P375" s="63" t="n"/>
      <c r="Q375" s="63" t="n"/>
      <c r="R375" s="63" t="n">
        <v>40443</v>
      </c>
      <c r="S375" s="63" t="n">
        <f aca="false" ca="false" dt2D="false" dtr="false" t="normal">6869528.03</f>
        <v>6869528.03</v>
      </c>
      <c r="T375" s="68" t="n"/>
      <c r="U375" s="63" t="n">
        <f aca="false" ca="false" dt2D="false" dtr="false" t="normal">$N375/($K375+$L375)</f>
        <v>838.2225035178806</v>
      </c>
      <c r="V375" s="63" t="n">
        <f aca="false" ca="false" dt2D="false" dtr="false" t="normal">$N375/($K375+$L375)</f>
        <v>838.2225035178806</v>
      </c>
      <c r="W375" s="89" t="n">
        <v>2021</v>
      </c>
      <c r="X375" s="4" t="n">
        <f aca="false" ca="false" dt2D="false" dtr="false" t="normal">+N375-'Приложение №2'!F375</f>
        <v>0</v>
      </c>
      <c r="Y375" s="120" t="e">
        <f aca="false" ca="false" dt2D="false" dtr="false" t="normal">+P375-'[1]Приложение №1'!$P309</f>
        <v>#GETTING_DATA</v>
      </c>
      <c r="AA375" s="65" t="n">
        <f aca="false" ca="false" dt2D="false" dtr="false" t="normal">SUM(AB375:AP375)</f>
        <v>6869528.03</v>
      </c>
      <c r="AB375" s="68" t="n">
        <v>6869528.03</v>
      </c>
      <c r="AC375" s="68" t="n"/>
      <c r="AD375" s="68" t="n"/>
      <c r="AE375" s="68" t="n"/>
      <c r="AF375" s="68" t="n"/>
      <c r="AG375" s="68" t="n"/>
      <c r="AH375" s="68" t="n"/>
      <c r="AI375" s="68" t="n"/>
      <c r="AJ375" s="68" t="n"/>
      <c r="AK375" s="68" t="n"/>
      <c r="AL375" s="68" t="n"/>
      <c r="AM375" s="68" t="n"/>
      <c r="AN375" s="68" t="n"/>
      <c r="AO375" s="63" t="n"/>
      <c r="AP375" s="69" t="n"/>
      <c r="AQ375" s="55" t="n">
        <f aca="false" ca="false" dt2D="false" dtr="false" t="normal">+N375-'Приложение №2'!F375</f>
        <v>0</v>
      </c>
    </row>
    <row customHeight="true" ht="15" outlineLevel="0" r="376">
      <c r="A376" s="59" t="n">
        <f aca="false" ca="false" dt2D="false" dtr="false" t="normal">+A375+1</f>
        <v>354</v>
      </c>
      <c r="B376" s="60" t="n">
        <f aca="false" ca="false" dt2D="false" dtr="false" t="normal">+B375+1</f>
        <v>35</v>
      </c>
      <c r="C376" s="70" t="s">
        <v>54</v>
      </c>
      <c r="D376" s="70" t="s">
        <v>392</v>
      </c>
      <c r="E376" s="62" t="n">
        <v>1990</v>
      </c>
      <c r="F376" s="62" t="n">
        <v>2017</v>
      </c>
      <c r="G376" s="62" t="s">
        <v>56</v>
      </c>
      <c r="H376" s="62" t="n">
        <v>9</v>
      </c>
      <c r="I376" s="62" t="n">
        <v>1</v>
      </c>
      <c r="J376" s="68" t="n">
        <v>4527.8</v>
      </c>
      <c r="K376" s="68" t="n">
        <v>3877.5</v>
      </c>
      <c r="L376" s="68" t="n">
        <v>0</v>
      </c>
      <c r="M376" s="71" t="n">
        <v>153</v>
      </c>
      <c r="N376" s="65" t="n">
        <f aca="false" ca="false" dt2D="false" dtr="false" t="normal">+O376+P376+Q376+R376+S376+T376</f>
        <v>2914459.91</v>
      </c>
      <c r="O376" s="68" t="n"/>
      <c r="P376" s="63" t="n"/>
      <c r="Q376" s="63" t="n"/>
      <c r="R376" s="63" t="n">
        <v>30139</v>
      </c>
      <c r="S376" s="63" t="n">
        <v>2884320.91</v>
      </c>
      <c r="T376" s="68" t="n"/>
      <c r="U376" s="63" t="n">
        <f aca="false" ca="false" dt2D="false" dtr="false" t="normal">$N376/($K376+$L376)</f>
        <v>751.6337614442295</v>
      </c>
      <c r="V376" s="63" t="n">
        <f aca="false" ca="false" dt2D="false" dtr="false" t="normal">$N376/($K376+$L376)</f>
        <v>751.6337614442295</v>
      </c>
      <c r="W376" s="89" t="n">
        <v>2021</v>
      </c>
      <c r="X376" s="4" t="n">
        <f aca="false" ca="false" dt2D="false" dtr="false" t="normal">+N376-'Приложение №2'!F376</f>
        <v>0</v>
      </c>
      <c r="Y376" s="120" t="e">
        <f aca="false" ca="false" dt2D="false" dtr="false" t="normal">+P376-'[1]Приложение №1'!$P310</f>
        <v>#GETTING_DATA</v>
      </c>
      <c r="AA376" s="65" t="n">
        <f aca="false" ca="false" dt2D="false" dtr="false" t="normal">SUM(AB376:AP376)</f>
        <v>2884320.91</v>
      </c>
      <c r="AB376" s="68" t="n">
        <v>2884320.91</v>
      </c>
      <c r="AC376" s="68" t="n"/>
      <c r="AD376" s="68" t="n"/>
      <c r="AE376" s="68" t="n"/>
      <c r="AF376" s="68" t="n"/>
      <c r="AG376" s="68" t="n"/>
      <c r="AH376" s="68" t="n"/>
      <c r="AI376" s="68" t="n"/>
      <c r="AJ376" s="68" t="n"/>
      <c r="AK376" s="68" t="n"/>
      <c r="AL376" s="68" t="n"/>
      <c r="AM376" s="68" t="n"/>
      <c r="AN376" s="68" t="n"/>
      <c r="AO376" s="63" t="n"/>
      <c r="AP376" s="69" t="n"/>
      <c r="AQ376" s="55" t="n">
        <f aca="false" ca="false" dt2D="false" dtr="false" t="normal">+N376-'Приложение №2'!F376</f>
        <v>0</v>
      </c>
    </row>
    <row customHeight="true" ht="15" outlineLevel="0" r="377">
      <c r="A377" s="59" t="n">
        <f aca="false" ca="false" dt2D="false" dtr="false" t="normal">+A376+1</f>
        <v>355</v>
      </c>
      <c r="B377" s="60" t="n">
        <f aca="false" ca="false" dt2D="false" dtr="false" t="normal">+B376+1</f>
        <v>36</v>
      </c>
      <c r="C377" s="70" t="s">
        <v>54</v>
      </c>
      <c r="D377" s="70" t="s">
        <v>393</v>
      </c>
      <c r="E377" s="62" t="n">
        <v>1990</v>
      </c>
      <c r="F377" s="62" t="n">
        <v>2017</v>
      </c>
      <c r="G377" s="62" t="s">
        <v>56</v>
      </c>
      <c r="H377" s="62" t="n">
        <v>10</v>
      </c>
      <c r="I377" s="62" t="n">
        <v>1</v>
      </c>
      <c r="J377" s="68" t="n">
        <v>3578</v>
      </c>
      <c r="K377" s="68" t="n">
        <v>3068.1</v>
      </c>
      <c r="L377" s="68" t="n">
        <v>0</v>
      </c>
      <c r="M377" s="71" t="n">
        <v>111</v>
      </c>
      <c r="N377" s="65" t="n">
        <f aca="false" ca="false" dt2D="false" dtr="false" t="normal">+O377+P377+Q377+R377+S377+T377</f>
        <v>3238422.97</v>
      </c>
      <c r="O377" s="68" t="n"/>
      <c r="P377" s="63" t="n"/>
      <c r="Q377" s="63" t="n"/>
      <c r="R377" s="63" t="n">
        <f aca="false" ca="false" dt2D="false" dtr="false" t="normal">1523814.85+23906+64322.79</f>
        <v>1612043.6400000001</v>
      </c>
      <c r="S377" s="63" t="n">
        <f aca="false" ca="false" dt2D="false" dtr="false" t="normal">1617545.76+8833.57</f>
        <v>1626379.33</v>
      </c>
      <c r="T377" s="68" t="n"/>
      <c r="U377" s="63" t="n">
        <f aca="false" ca="false" dt2D="false" dtr="false" t="normal">$N377/($K377+$L377)</f>
        <v>1055.5141520810926</v>
      </c>
      <c r="V377" s="63" t="n">
        <f aca="false" ca="false" dt2D="false" dtr="false" t="normal">$N377/($K377+$L377)</f>
        <v>1055.5141520810926</v>
      </c>
      <c r="W377" s="89" t="n">
        <v>2021</v>
      </c>
      <c r="X377" s="4" t="n">
        <f aca="false" ca="false" dt2D="false" dtr="false" t="normal">+N377-'Приложение №2'!F377</f>
        <v>0</v>
      </c>
      <c r="Y377" s="120" t="e">
        <f aca="false" ca="false" dt2D="false" dtr="false" t="normal">+P377-'[1]Приложение №1'!$P311</f>
        <v>#GETTING_DATA</v>
      </c>
      <c r="AA377" s="65" t="n">
        <f aca="false" ca="false" dt2D="false" dtr="false" t="normal">SUM(AB377:AP377)</f>
        <v>3141360.6100000003</v>
      </c>
      <c r="AB377" s="68" t="n">
        <v>2402327.33</v>
      </c>
      <c r="AC377" s="68" t="n"/>
      <c r="AD377" s="68" t="n">
        <v>739033.28</v>
      </c>
      <c r="AE377" s="68" t="n"/>
      <c r="AF377" s="68" t="n"/>
      <c r="AG377" s="68" t="n"/>
      <c r="AH377" s="68" t="n"/>
      <c r="AI377" s="68" t="n"/>
      <c r="AJ377" s="68" t="n"/>
      <c r="AK377" s="68" t="n"/>
      <c r="AL377" s="68" t="n"/>
      <c r="AM377" s="68" t="n"/>
      <c r="AN377" s="68" t="n"/>
      <c r="AO377" s="63" t="n"/>
      <c r="AP377" s="69" t="n"/>
      <c r="AQ377" s="55" t="n">
        <f aca="false" ca="false" dt2D="false" dtr="false" t="normal">+N377-'Приложение №2'!F377</f>
        <v>0</v>
      </c>
    </row>
    <row customHeight="true" ht="15" outlineLevel="0" r="378">
      <c r="A378" s="59" t="n">
        <f aca="false" ca="false" dt2D="false" dtr="false" t="normal">+A377+1</f>
        <v>356</v>
      </c>
      <c r="B378" s="60" t="n">
        <f aca="false" ca="false" dt2D="false" dtr="false" t="normal">+B377+1</f>
        <v>37</v>
      </c>
      <c r="C378" s="70" t="s">
        <v>54</v>
      </c>
      <c r="D378" s="70" t="s">
        <v>394</v>
      </c>
      <c r="E378" s="62" t="n">
        <v>1990</v>
      </c>
      <c r="F378" s="62" t="n">
        <v>2017</v>
      </c>
      <c r="G378" s="62" t="s">
        <v>56</v>
      </c>
      <c r="H378" s="62" t="n">
        <v>9</v>
      </c>
      <c r="I378" s="62" t="n">
        <v>1</v>
      </c>
      <c r="J378" s="68" t="n">
        <v>3197.5</v>
      </c>
      <c r="K378" s="68" t="n">
        <v>2618.2</v>
      </c>
      <c r="L378" s="68" t="n">
        <v>120.6</v>
      </c>
      <c r="M378" s="71" t="n">
        <v>94</v>
      </c>
      <c r="N378" s="65" t="n">
        <f aca="false" ca="false" dt2D="false" dtr="false" t="normal">+O378+P378+Q378+R378+S378+T378</f>
        <v>2121136.14</v>
      </c>
      <c r="O378" s="68" t="n"/>
      <c r="P378" s="63" t="n">
        <v>194900.67</v>
      </c>
      <c r="Q378" s="63" t="n"/>
      <c r="R378" s="63" t="n">
        <f aca="false" ca="false" dt2D="false" dtr="false" t="normal">263506.25+26690</f>
        <v>290196.25</v>
      </c>
      <c r="S378" s="63" t="n">
        <v>1636039.22</v>
      </c>
      <c r="T378" s="68" t="n"/>
      <c r="U378" s="63" t="n">
        <f aca="false" ca="false" dt2D="false" dtr="false" t="normal">$N378/($K378+$L378)</f>
        <v>774.4764641448811</v>
      </c>
      <c r="V378" s="63" t="n">
        <f aca="false" ca="false" dt2D="false" dtr="false" t="normal">$N378/($K378+$L378)</f>
        <v>774.4764641448811</v>
      </c>
      <c r="W378" s="89" t="n">
        <v>2021</v>
      </c>
      <c r="X378" s="4" t="n">
        <f aca="false" ca="false" dt2D="false" dtr="false" t="normal">+N378-'Приложение №2'!F378</f>
        <v>0</v>
      </c>
      <c r="Y378" s="120" t="e">
        <f aca="false" ca="false" dt2D="false" dtr="false" t="normal">+P378-'[1]Приложение №1'!$P312</f>
        <v>#GETTING_DATA</v>
      </c>
      <c r="AA378" s="65" t="n">
        <f aca="false" ca="false" dt2D="false" dtr="false" t="normal">SUM(AB378:AP378)</f>
        <v>2094446.1400000001</v>
      </c>
      <c r="AB378" s="68" t="n"/>
      <c r="AC378" s="68" t="n">
        <v>1316485.48</v>
      </c>
      <c r="AD378" s="68" t="n"/>
      <c r="AE378" s="68" t="n">
        <v>777960.66</v>
      </c>
      <c r="AF378" s="68" t="n">
        <v>0</v>
      </c>
      <c r="AG378" s="68" t="n"/>
      <c r="AH378" s="68" t="n"/>
      <c r="AI378" s="68" t="n"/>
      <c r="AJ378" s="68" t="n"/>
      <c r="AK378" s="68" t="n"/>
      <c r="AL378" s="68" t="n"/>
      <c r="AM378" s="68" t="n"/>
      <c r="AN378" s="68" t="n"/>
      <c r="AO378" s="63" t="n"/>
      <c r="AP378" s="69" t="n"/>
      <c r="AQ378" s="55" t="n">
        <f aca="false" ca="false" dt2D="false" dtr="false" t="normal">+N378-'Приложение №2'!F378</f>
        <v>0</v>
      </c>
    </row>
    <row customHeight="true" ht="15" outlineLevel="0" r="379">
      <c r="A379" s="59" t="n">
        <f aca="false" ca="false" dt2D="false" dtr="false" t="normal">+A378+1</f>
        <v>357</v>
      </c>
      <c r="B379" s="60" t="n">
        <f aca="false" ca="false" dt2D="false" dtr="false" t="normal">+B378+1</f>
        <v>38</v>
      </c>
      <c r="C379" s="70" t="s">
        <v>54</v>
      </c>
      <c r="D379" s="70" t="s">
        <v>66</v>
      </c>
      <c r="E379" s="62" t="n">
        <v>1990</v>
      </c>
      <c r="F379" s="62" t="n">
        <v>2017</v>
      </c>
      <c r="G379" s="62" t="s">
        <v>56</v>
      </c>
      <c r="H379" s="62" t="n">
        <v>9</v>
      </c>
      <c r="I379" s="62" t="n">
        <v>1</v>
      </c>
      <c r="J379" s="68" t="n">
        <v>3216.7</v>
      </c>
      <c r="K379" s="68" t="n">
        <v>3437.8</v>
      </c>
      <c r="L379" s="68" t="n">
        <v>0</v>
      </c>
      <c r="M379" s="71" t="n">
        <v>101</v>
      </c>
      <c r="N379" s="65" t="n">
        <f aca="false" ca="false" dt2D="false" dtr="false" t="normal">+O379+P379+Q379+R379+S379+T379</f>
        <v>2319775.92</v>
      </c>
      <c r="O379" s="68" t="n"/>
      <c r="P379" s="63" t="n"/>
      <c r="Q379" s="63" t="n"/>
      <c r="R379" s="63" t="n">
        <f aca="false" ca="false" dt2D="false" dtr="false" t="normal">20254</f>
        <v>20254</v>
      </c>
      <c r="S379" s="63" t="n">
        <v>2299521.92</v>
      </c>
      <c r="T379" s="68" t="n"/>
      <c r="U379" s="63" t="n">
        <f aca="false" ca="false" dt2D="false" dtr="false" t="normal">$N379/($K379+$L379)</f>
        <v>674.7850136715341</v>
      </c>
      <c r="V379" s="63" t="n">
        <f aca="false" ca="false" dt2D="false" dtr="false" t="normal">$N379/($K379+$L379)</f>
        <v>674.7850136715341</v>
      </c>
      <c r="W379" s="89" t="n">
        <v>2021</v>
      </c>
      <c r="X379" s="4" t="n">
        <f aca="false" ca="false" dt2D="false" dtr="false" t="normal">+N379-'Приложение №2'!F379</f>
        <v>0</v>
      </c>
      <c r="Y379" s="120" t="e">
        <f aca="false" ca="false" dt2D="false" dtr="false" t="normal">+P379-'[1]Приложение №1'!$P313</f>
        <v>#GETTING_DATA</v>
      </c>
      <c r="AA379" s="65" t="n">
        <f aca="false" ca="false" dt2D="false" dtr="false" t="normal">SUM(AB379:AP379)</f>
        <v>2299521.92</v>
      </c>
      <c r="AB379" s="68" t="n">
        <v>2299521.92</v>
      </c>
      <c r="AC379" s="68" t="n"/>
      <c r="AD379" s="68" t="n"/>
      <c r="AE379" s="68" t="n"/>
      <c r="AF379" s="68" t="n"/>
      <c r="AG379" s="68" t="n"/>
      <c r="AH379" s="68" t="n"/>
      <c r="AI379" s="68" t="n"/>
      <c r="AJ379" s="68" t="n"/>
      <c r="AK379" s="68" t="n"/>
      <c r="AL379" s="68" t="n"/>
      <c r="AM379" s="68" t="n"/>
      <c r="AN379" s="68" t="n"/>
      <c r="AO379" s="63" t="n"/>
      <c r="AP379" s="69" t="n"/>
      <c r="AQ379" s="55" t="n">
        <f aca="false" ca="false" dt2D="false" dtr="false" t="normal">+N379-'Приложение №2'!F379</f>
        <v>0</v>
      </c>
    </row>
    <row customHeight="true" ht="15" outlineLevel="0" r="380">
      <c r="A380" s="59" t="n">
        <f aca="false" ca="false" dt2D="false" dtr="false" t="normal">+A379+1</f>
        <v>358</v>
      </c>
      <c r="B380" s="60" t="n">
        <f aca="false" ca="false" dt2D="false" dtr="false" t="normal">+B379+1</f>
        <v>39</v>
      </c>
      <c r="C380" s="70" t="s">
        <v>54</v>
      </c>
      <c r="D380" s="70" t="s">
        <v>395</v>
      </c>
      <c r="E380" s="62" t="n">
        <v>1990</v>
      </c>
      <c r="F380" s="62" t="n">
        <v>2017</v>
      </c>
      <c r="G380" s="62" t="s">
        <v>56</v>
      </c>
      <c r="H380" s="62" t="n">
        <v>9</v>
      </c>
      <c r="I380" s="62" t="n">
        <v>1</v>
      </c>
      <c r="J380" s="68" t="n">
        <v>3238.8</v>
      </c>
      <c r="K380" s="68" t="n">
        <v>2708.2</v>
      </c>
      <c r="L380" s="68" t="n">
        <v>76</v>
      </c>
      <c r="M380" s="71" t="n">
        <v>79</v>
      </c>
      <c r="N380" s="65" t="n">
        <f aca="false" ca="false" dt2D="false" dtr="false" t="normal">+O380+P380+Q380+R380+S380+T380</f>
        <v>6007390.210000001</v>
      </c>
      <c r="O380" s="68" t="n"/>
      <c r="P380" s="63" t="n">
        <v>56504.1500000001</v>
      </c>
      <c r="Q380" s="63" t="n"/>
      <c r="R380" s="63" t="n">
        <f aca="false" ca="false" dt2D="false" dtr="false" t="normal">1311639.03+26799</f>
        <v>1338438.03</v>
      </c>
      <c r="S380" s="63" t="n">
        <v>4612448.03</v>
      </c>
      <c r="T380" s="68" t="n"/>
      <c r="U380" s="63" t="n">
        <f aca="false" ca="false" dt2D="false" dtr="false" t="normal">$N380/($K380+$L380)</f>
        <v>2157.6719380791615</v>
      </c>
      <c r="V380" s="63" t="n">
        <f aca="false" ca="false" dt2D="false" dtr="false" t="normal">$N380/($K380+$L380)</f>
        <v>2157.6719380791615</v>
      </c>
      <c r="W380" s="89" t="n">
        <v>2021</v>
      </c>
      <c r="X380" s="4" t="n">
        <f aca="false" ca="false" dt2D="false" dtr="false" t="normal">+N380-'Приложение №2'!F380</f>
        <v>0.0000000009313225746154785</v>
      </c>
      <c r="Y380" s="120" t="e">
        <f aca="false" ca="false" dt2D="false" dtr="false" t="normal">+P380-'[1]Приложение №1'!$P314</f>
        <v>#GETTING_DATA</v>
      </c>
      <c r="AA380" s="65" t="n">
        <f aca="false" ca="false" dt2D="false" dtr="false" t="normal">SUM(AB380:AP380)</f>
        <v>5980591.21</v>
      </c>
      <c r="AB380" s="68" t="n">
        <v>2591641.21</v>
      </c>
      <c r="AC380" s="68" t="n">
        <v>1215233.86</v>
      </c>
      <c r="AD380" s="68" t="n"/>
      <c r="AE380" s="68" t="n">
        <v>841267.77</v>
      </c>
      <c r="AF380" s="68" t="n">
        <v>0</v>
      </c>
      <c r="AG380" s="68" t="n"/>
      <c r="AH380" s="68" t="n"/>
      <c r="AI380" s="68" t="n">
        <v>0</v>
      </c>
      <c r="AJ380" s="68" t="n">
        <v>0</v>
      </c>
      <c r="AK380" s="68" t="n">
        <v>1332448.37</v>
      </c>
      <c r="AL380" s="68" t="n">
        <v>0</v>
      </c>
      <c r="AM380" s="68" t="n">
        <v>0</v>
      </c>
      <c r="AN380" s="68" t="n"/>
      <c r="AO380" s="63" t="n"/>
      <c r="AP380" s="69" t="n"/>
      <c r="AQ380" s="55" t="n">
        <f aca="false" ca="false" dt2D="false" dtr="false" t="normal">+N380-'Приложение №2'!F380</f>
        <v>0.0000000009313225746154785</v>
      </c>
    </row>
    <row customHeight="true" ht="15" outlineLevel="0" r="381">
      <c r="A381" s="59" t="n">
        <f aca="false" ca="false" dt2D="false" dtr="false" t="normal">+A380+1</f>
        <v>359</v>
      </c>
      <c r="B381" s="60" t="n">
        <f aca="false" ca="false" dt2D="false" dtr="false" t="normal">+B380+1</f>
        <v>40</v>
      </c>
      <c r="C381" s="70" t="s">
        <v>54</v>
      </c>
      <c r="D381" s="70" t="s">
        <v>396</v>
      </c>
      <c r="E381" s="62" t="n">
        <v>1990</v>
      </c>
      <c r="F381" s="62" t="n">
        <v>2017</v>
      </c>
      <c r="G381" s="62" t="s">
        <v>56</v>
      </c>
      <c r="H381" s="62" t="n">
        <v>9</v>
      </c>
      <c r="I381" s="62" t="n">
        <v>3</v>
      </c>
      <c r="J381" s="68" t="n">
        <v>11742.1</v>
      </c>
      <c r="K381" s="68" t="n">
        <v>9820.7</v>
      </c>
      <c r="L381" s="68" t="n">
        <v>76.7</v>
      </c>
      <c r="M381" s="71" t="n">
        <v>390</v>
      </c>
      <c r="N381" s="65" t="n">
        <f aca="false" ca="false" dt2D="false" dtr="false" t="normal">+O381+P381+Q381+R381+S381+T381</f>
        <v>4648784.76</v>
      </c>
      <c r="O381" s="68" t="n"/>
      <c r="P381" s="63" t="n"/>
      <c r="Q381" s="63" t="n"/>
      <c r="R381" s="63" t="n">
        <f aca="false" ca="false" dt2D="false" dtr="false" t="normal">4400185.38+16264</f>
        <v>4416449.38</v>
      </c>
      <c r="S381" s="63" t="n">
        <v>232335.38</v>
      </c>
      <c r="T381" s="68" t="n"/>
      <c r="U381" s="63" t="n">
        <f aca="false" ca="false" dt2D="false" dtr="false" t="normal">$N381/($K381+$L381)</f>
        <v>469.69757310000597</v>
      </c>
      <c r="V381" s="63" t="n">
        <f aca="false" ca="false" dt2D="false" dtr="false" t="normal">$N381/($K381+$L381)</f>
        <v>469.69757310000597</v>
      </c>
      <c r="W381" s="89" t="n">
        <v>2021</v>
      </c>
      <c r="X381" s="4" t="n">
        <f aca="false" ca="false" dt2D="false" dtr="false" t="normal">+N381-'Приложение №2'!F381</f>
        <v>0</v>
      </c>
      <c r="Y381" s="120" t="e">
        <f aca="false" ca="false" dt2D="false" dtr="false" t="normal">+P381-'[1]Приложение №1'!$P315</f>
        <v>#GETTING_DATA</v>
      </c>
      <c r="AA381" s="65" t="n">
        <f aca="false" ca="false" dt2D="false" dtr="false" t="normal">SUM(AB381:AP381)</f>
        <v>4632520.76</v>
      </c>
      <c r="AB381" s="68" t="n">
        <v>4632520.76</v>
      </c>
      <c r="AC381" s="68" t="n">
        <v>0</v>
      </c>
      <c r="AD381" s="68" t="n">
        <v>0</v>
      </c>
      <c r="AE381" s="68" t="n">
        <v>0</v>
      </c>
      <c r="AF381" s="68" t="n">
        <v>0</v>
      </c>
      <c r="AG381" s="68" t="n"/>
      <c r="AH381" s="68" t="n"/>
      <c r="AI381" s="68" t="n">
        <v>0</v>
      </c>
      <c r="AJ381" s="68" t="n">
        <v>0</v>
      </c>
      <c r="AK381" s="68" t="n">
        <v>0</v>
      </c>
      <c r="AL381" s="68" t="n">
        <v>0</v>
      </c>
      <c r="AM381" s="68" t="n">
        <v>0</v>
      </c>
      <c r="AN381" s="68" t="n"/>
      <c r="AO381" s="63" t="n"/>
      <c r="AP381" s="69" t="n"/>
      <c r="AQ381" s="55" t="n">
        <f aca="false" ca="false" dt2D="false" dtr="false" t="normal">+N381-'Приложение №2'!F381</f>
        <v>0</v>
      </c>
    </row>
    <row customHeight="true" ht="15" outlineLevel="0" r="382">
      <c r="A382" s="59" t="n">
        <f aca="false" ca="false" dt2D="false" dtr="false" t="normal">+A381+1</f>
        <v>360</v>
      </c>
      <c r="B382" s="60" t="n">
        <f aca="false" ca="false" dt2D="false" dtr="false" t="normal">+B381+1</f>
        <v>41</v>
      </c>
      <c r="C382" s="70" t="s">
        <v>54</v>
      </c>
      <c r="D382" s="70" t="s">
        <v>397</v>
      </c>
      <c r="E382" s="62" t="n">
        <v>1988</v>
      </c>
      <c r="F382" s="62" t="n">
        <v>2017</v>
      </c>
      <c r="G382" s="62" t="s">
        <v>56</v>
      </c>
      <c r="H382" s="62" t="n">
        <v>10</v>
      </c>
      <c r="I382" s="62" t="n">
        <v>5</v>
      </c>
      <c r="J382" s="68" t="n">
        <v>13585.2</v>
      </c>
      <c r="K382" s="68" t="n">
        <v>10629.5</v>
      </c>
      <c r="L382" s="68" t="n">
        <v>88.5</v>
      </c>
      <c r="M382" s="71" t="n">
        <v>462</v>
      </c>
      <c r="N382" s="65" t="n">
        <f aca="false" ca="false" dt2D="false" dtr="false" t="normal">+O382+P382+Q382+R382+S382+T382</f>
        <v>5464350.86</v>
      </c>
      <c r="O382" s="68" t="n"/>
      <c r="P382" s="63" t="n">
        <v>242874.590000001</v>
      </c>
      <c r="Q382" s="63" t="n"/>
      <c r="R382" s="63" t="n">
        <f aca="false" ca="false" dt2D="false" dtr="false" t="normal">4557784.03+19621</f>
        <v>4577405.03</v>
      </c>
      <c r="S382" s="63" t="n">
        <v>644071.239999999</v>
      </c>
      <c r="T382" s="68" t="n"/>
      <c r="U382" s="63" t="n">
        <f aca="false" ca="false" dt2D="false" dtr="false" t="normal">$N382/($K382+$L382)</f>
        <v>509.82933942899797</v>
      </c>
      <c r="V382" s="63" t="n">
        <f aca="false" ca="false" dt2D="false" dtr="false" t="normal">$N382/($K382+$L382)</f>
        <v>509.82933942899797</v>
      </c>
      <c r="W382" s="89" t="n">
        <v>2021</v>
      </c>
      <c r="X382" s="4" t="n">
        <f aca="false" ca="false" dt2D="false" dtr="false" t="normal">+N382-'Приложение №2'!F382</f>
        <v>0</v>
      </c>
      <c r="Y382" s="120" t="e">
        <f aca="false" ca="false" dt2D="false" dtr="false" t="normal">+P382-'[1]Приложение №1'!$P316</f>
        <v>#GETTING_DATA</v>
      </c>
      <c r="AA382" s="65" t="n">
        <f aca="false" ca="false" dt2D="false" dtr="false" t="normal">SUM(AB382:AP382)</f>
        <v>5444729.86</v>
      </c>
      <c r="AB382" s="68" t="n">
        <v>0</v>
      </c>
      <c r="AC382" s="68" t="n">
        <v>0</v>
      </c>
      <c r="AD382" s="68" t="n">
        <v>0</v>
      </c>
      <c r="AE382" s="68" t="n">
        <v>0</v>
      </c>
      <c r="AF382" s="68" t="n">
        <v>0</v>
      </c>
      <c r="AG382" s="68" t="n"/>
      <c r="AH382" s="68" t="n">
        <v>0</v>
      </c>
      <c r="AI382" s="68" t="n">
        <v>0</v>
      </c>
      <c r="AJ382" s="68" t="n">
        <v>0</v>
      </c>
      <c r="AK382" s="68" t="n">
        <v>5444729.86</v>
      </c>
      <c r="AL382" s="68" t="n">
        <v>0</v>
      </c>
      <c r="AM382" s="68" t="n">
        <v>0</v>
      </c>
      <c r="AN382" s="68" t="n"/>
      <c r="AO382" s="63" t="n"/>
      <c r="AP382" s="69" t="n"/>
      <c r="AQ382" s="55" t="n">
        <f aca="false" ca="false" dt2D="false" dtr="false" t="normal">+N382-'Приложение №2'!F382</f>
        <v>0</v>
      </c>
    </row>
    <row customHeight="true" ht="15" outlineLevel="0" r="383">
      <c r="A383" s="59" t="n">
        <f aca="false" ca="false" dt2D="false" dtr="false" t="normal">+A382+1</f>
        <v>361</v>
      </c>
      <c r="B383" s="60" t="n">
        <f aca="false" ca="false" dt2D="false" dtr="false" t="normal">+B382+1</f>
        <v>42</v>
      </c>
      <c r="C383" s="70" t="s">
        <v>54</v>
      </c>
      <c r="D383" s="70" t="s">
        <v>398</v>
      </c>
      <c r="E383" s="62" t="n">
        <v>1983</v>
      </c>
      <c r="F383" s="62" t="n">
        <v>2008</v>
      </c>
      <c r="G383" s="62" t="s">
        <v>56</v>
      </c>
      <c r="H383" s="62" t="n">
        <v>5</v>
      </c>
      <c r="I383" s="62" t="n">
        <v>3</v>
      </c>
      <c r="J383" s="68" t="n">
        <v>5146.94</v>
      </c>
      <c r="K383" s="68" t="n">
        <v>4326.6</v>
      </c>
      <c r="L383" s="68" t="n">
        <v>0</v>
      </c>
      <c r="M383" s="71" t="n">
        <v>197</v>
      </c>
      <c r="N383" s="65" t="n">
        <f aca="false" ca="false" dt2D="false" dtr="false" t="normal">+O383+P383+Q383+R383+S383+T383</f>
        <v>2611321.2</v>
      </c>
      <c r="O383" s="68" t="n"/>
      <c r="P383" s="63" t="n">
        <v>1065693.22</v>
      </c>
      <c r="Q383" s="63" t="n"/>
      <c r="R383" s="63" t="n">
        <v>32858</v>
      </c>
      <c r="S383" s="63" t="n">
        <v>1512769.98</v>
      </c>
      <c r="T383" s="63" t="n"/>
      <c r="U383" s="63" t="n">
        <f aca="false" ca="false" dt2D="false" dtr="false" t="normal">$N383/($K383+$L383)</f>
        <v>603.5504090972125</v>
      </c>
      <c r="V383" s="63" t="n">
        <f aca="false" ca="false" dt2D="false" dtr="false" t="normal">$N383/($K383+$L383)</f>
        <v>603.5504090972125</v>
      </c>
      <c r="W383" s="89" t="n">
        <v>2021</v>
      </c>
      <c r="X383" s="4" t="n">
        <f aca="false" ca="false" dt2D="false" dtr="false" t="normal">+N383-'Приложение №2'!F383</f>
        <v>0</v>
      </c>
      <c r="Y383" s="120" t="e">
        <f aca="false" ca="false" dt2D="false" dtr="false" t="normal">+P383-'[1]Приложение №1'!$P313</f>
        <v>#GETTING_DATA</v>
      </c>
      <c r="AA383" s="65" t="n">
        <f aca="false" ca="false" dt2D="false" dtr="false" t="normal">SUM(AB383:AP383)</f>
        <v>2578463.2</v>
      </c>
      <c r="AB383" s="68" t="n"/>
      <c r="AC383" s="68" t="n">
        <v>2578463.2</v>
      </c>
      <c r="AD383" s="68" t="n"/>
      <c r="AE383" s="68" t="n"/>
      <c r="AF383" s="68" t="n"/>
      <c r="AG383" s="68" t="n"/>
      <c r="AH383" s="68" t="n"/>
      <c r="AI383" s="68" t="n"/>
      <c r="AJ383" s="68" t="n"/>
      <c r="AK383" s="68" t="n"/>
      <c r="AL383" s="68" t="n"/>
      <c r="AM383" s="68" t="n"/>
      <c r="AN383" s="68" t="n"/>
      <c r="AO383" s="63" t="n"/>
      <c r="AP383" s="69" t="n"/>
      <c r="AQ383" s="55" t="n">
        <f aca="false" ca="false" dt2D="false" dtr="false" t="normal">+N383-'Приложение №2'!F383</f>
        <v>0</v>
      </c>
    </row>
    <row customHeight="true" ht="15" outlineLevel="0" r="384">
      <c r="A384" s="59" t="n">
        <f aca="false" ca="false" dt2D="false" dtr="false" t="normal">+A383+1</f>
        <v>362</v>
      </c>
      <c r="B384" s="60" t="n">
        <f aca="false" ca="false" dt2D="false" dtr="false" t="normal">+B383+1</f>
        <v>43</v>
      </c>
      <c r="C384" s="70" t="s">
        <v>54</v>
      </c>
      <c r="D384" s="70" t="s">
        <v>399</v>
      </c>
      <c r="E384" s="62" t="n">
        <v>1985</v>
      </c>
      <c r="F384" s="62" t="n">
        <v>2008</v>
      </c>
      <c r="G384" s="62" t="s">
        <v>56</v>
      </c>
      <c r="H384" s="62" t="n">
        <v>5</v>
      </c>
      <c r="I384" s="62" t="n">
        <v>5</v>
      </c>
      <c r="J384" s="68" t="n">
        <v>7124.7</v>
      </c>
      <c r="K384" s="68" t="n">
        <v>5719.3</v>
      </c>
      <c r="L384" s="68" t="n">
        <v>219.2</v>
      </c>
      <c r="M384" s="71" t="n">
        <v>248</v>
      </c>
      <c r="N384" s="65" t="n">
        <f aca="false" ca="false" dt2D="false" dtr="false" t="normal">+O384+P384+Q384+R384+S384+T384</f>
        <v>19681650.009999998</v>
      </c>
      <c r="O384" s="68" t="n"/>
      <c r="P384" s="63" t="n">
        <v>5259276.39</v>
      </c>
      <c r="Q384" s="63" t="n"/>
      <c r="R384" s="63" t="n">
        <f aca="false" ca="false" dt2D="false" dtr="false" t="normal">2512476.22+31180</f>
        <v>2543656.22</v>
      </c>
      <c r="S384" s="63" t="n">
        <f aca="false" ca="false" dt2D="false" dtr="false" t="normal">11358024.21+520693.19</f>
        <v>11878717.4</v>
      </c>
      <c r="T384" s="63" t="n"/>
      <c r="U384" s="63" t="n">
        <f aca="false" ca="false" dt2D="false" dtr="false" t="normal">$N384/($K384+$L384)</f>
        <v>3314.246023406584</v>
      </c>
      <c r="V384" s="63" t="n">
        <f aca="false" ca="false" dt2D="false" dtr="false" t="normal">$N384/($K384+$L384)</f>
        <v>3314.246023406584</v>
      </c>
      <c r="W384" s="89" t="n">
        <v>2021</v>
      </c>
      <c r="X384" s="4" t="n">
        <f aca="false" ca="false" dt2D="false" dtr="false" t="normal">+N384-'Приложение №2'!F384</f>
        <v>0</v>
      </c>
      <c r="Y384" s="120" t="e">
        <f aca="false" ca="false" dt2D="false" dtr="false" t="normal">+P384-'[1]Приложение №1'!$P313</f>
        <v>#GETTING_DATA</v>
      </c>
      <c r="AA384" s="65" t="n">
        <f aca="false" ca="false" dt2D="false" dtr="false" t="normal">SUM(AB384:AP384)</f>
        <v>10233640.37</v>
      </c>
      <c r="AB384" s="68" t="n">
        <v>6216403.36</v>
      </c>
      <c r="AC384" s="68" t="n">
        <v>1994291.99</v>
      </c>
      <c r="AD384" s="68" t="n"/>
      <c r="AE384" s="68" t="n">
        <v>2022945.02</v>
      </c>
      <c r="AF384" s="68" t="n">
        <v>0</v>
      </c>
      <c r="AG384" s="68" t="n"/>
      <c r="AH384" s="68" t="n"/>
      <c r="AI384" s="68" t="n"/>
      <c r="AJ384" s="68" t="n"/>
      <c r="AK384" s="68" t="n"/>
      <c r="AL384" s="68" t="n"/>
      <c r="AM384" s="68" t="n"/>
      <c r="AN384" s="68" t="n"/>
      <c r="AO384" s="63" t="n"/>
      <c r="AP384" s="69" t="n"/>
      <c r="AQ384" s="55" t="n">
        <f aca="false" ca="false" dt2D="false" dtr="false" t="normal">+N384-'Приложение №2'!F384</f>
        <v>0</v>
      </c>
    </row>
    <row customHeight="true" ht="15" outlineLevel="0" r="385">
      <c r="A385" s="59" t="n">
        <f aca="false" ca="false" dt2D="false" dtr="false" t="normal">+A384+1</f>
        <v>363</v>
      </c>
      <c r="B385" s="60" t="n">
        <f aca="false" ca="false" dt2D="false" dtr="false" t="normal">+B384+1</f>
        <v>44</v>
      </c>
      <c r="C385" s="70" t="s">
        <v>54</v>
      </c>
      <c r="D385" s="70" t="s">
        <v>400</v>
      </c>
      <c r="E385" s="62" t="n">
        <v>1982</v>
      </c>
      <c r="F385" s="62" t="n">
        <v>2015</v>
      </c>
      <c r="G385" s="62" t="s">
        <v>70</v>
      </c>
      <c r="H385" s="62" t="n">
        <v>5</v>
      </c>
      <c r="I385" s="62" t="n">
        <v>2</v>
      </c>
      <c r="J385" s="68" t="n">
        <v>4500</v>
      </c>
      <c r="K385" s="68" t="n">
        <v>3129.6</v>
      </c>
      <c r="L385" s="68" t="n">
        <v>511</v>
      </c>
      <c r="M385" s="71" t="n">
        <v>197</v>
      </c>
      <c r="N385" s="65" t="n">
        <f aca="false" ca="false" dt2D="false" dtr="false" t="normal">+O385+P385+Q385+R385+S385+T385</f>
        <v>3606705.9</v>
      </c>
      <c r="O385" s="68" t="n"/>
      <c r="P385" s="63" t="n">
        <v>1410753.2</v>
      </c>
      <c r="Q385" s="63" t="n"/>
      <c r="R385" s="63" t="n">
        <f aca="false" ca="false" dt2D="false" dtr="false" t="normal">1840719.06+12571</f>
        <v>1853290.06</v>
      </c>
      <c r="S385" s="63" t="n">
        <v>342662.64</v>
      </c>
      <c r="T385" s="63" t="n"/>
      <c r="U385" s="63" t="n">
        <f aca="false" ca="false" dt2D="false" dtr="false" t="normal">$N385/($K385+$L385)</f>
        <v>990.6899686864803</v>
      </c>
      <c r="V385" s="63" t="n">
        <f aca="false" ca="false" dt2D="false" dtr="false" t="normal">$N385/($K385+$L385)</f>
        <v>990.6899686864803</v>
      </c>
      <c r="W385" s="89" t="n">
        <v>2021</v>
      </c>
      <c r="X385" s="4" t="n">
        <f aca="false" ca="false" dt2D="false" dtr="false" t="normal">+N385-'Приложение №2'!F385</f>
        <v>0</v>
      </c>
      <c r="Y385" s="120" t="e">
        <f aca="false" ca="false" dt2D="false" dtr="false" t="normal">+P385-'[1]Приложение №1'!$P383</f>
        <v>#GETTING_DATA</v>
      </c>
      <c r="AA385" s="65" t="n">
        <f aca="false" ca="false" dt2D="false" dtr="false" t="normal">SUM(AB385:AP385)</f>
        <v>3594134.9</v>
      </c>
      <c r="AB385" s="68" t="n">
        <v>0</v>
      </c>
      <c r="AC385" s="68" t="n">
        <v>0</v>
      </c>
      <c r="AD385" s="68" t="n">
        <v>0</v>
      </c>
      <c r="AE385" s="68" t="n">
        <v>0</v>
      </c>
      <c r="AF385" s="68" t="n">
        <v>0</v>
      </c>
      <c r="AG385" s="68" t="n"/>
      <c r="AH385" s="68" t="n">
        <v>0</v>
      </c>
      <c r="AI385" s="68" t="n">
        <v>0</v>
      </c>
      <c r="AJ385" s="68" t="n">
        <v>0</v>
      </c>
      <c r="AK385" s="68" t="n">
        <v>3594134.9</v>
      </c>
      <c r="AL385" s="68" t="n">
        <v>0</v>
      </c>
      <c r="AM385" s="68" t="n">
        <v>0</v>
      </c>
      <c r="AN385" s="68" t="n"/>
      <c r="AO385" s="63" t="n"/>
      <c r="AP385" s="69" t="n"/>
      <c r="AQ385" s="55" t="n">
        <f aca="false" ca="false" dt2D="false" dtr="false" t="normal">+N385-'Приложение №2'!F385</f>
        <v>0</v>
      </c>
    </row>
    <row customHeight="true" ht="15" outlineLevel="0" r="386">
      <c r="A386" s="59" t="n">
        <f aca="false" ca="false" dt2D="false" dtr="false" t="normal">+A385+1</f>
        <v>364</v>
      </c>
      <c r="B386" s="60" t="n">
        <f aca="false" ca="false" dt2D="false" dtr="false" t="normal">+B385+1</f>
        <v>45</v>
      </c>
      <c r="C386" s="70" t="s">
        <v>54</v>
      </c>
      <c r="D386" s="70" t="s">
        <v>401</v>
      </c>
      <c r="E386" s="62" t="n">
        <v>1986</v>
      </c>
      <c r="F386" s="62" t="n">
        <v>2013</v>
      </c>
      <c r="G386" s="62" t="s">
        <v>56</v>
      </c>
      <c r="H386" s="62" t="n">
        <v>5</v>
      </c>
      <c r="I386" s="62" t="n">
        <v>3</v>
      </c>
      <c r="J386" s="68" t="n">
        <v>4273.6</v>
      </c>
      <c r="K386" s="68" t="n">
        <v>3725.8</v>
      </c>
      <c r="L386" s="68" t="n">
        <v>0</v>
      </c>
      <c r="M386" s="71" t="n">
        <v>153</v>
      </c>
      <c r="N386" s="65" t="n">
        <f aca="false" ca="false" dt2D="false" dtr="false" t="normal">+O386+P386+Q386+R386+S386+T386</f>
        <v>1870744.33</v>
      </c>
      <c r="O386" s="68" t="n"/>
      <c r="P386" s="63" t="n"/>
      <c r="Q386" s="63" t="n"/>
      <c r="R386" s="63" t="n">
        <v>18351</v>
      </c>
      <c r="S386" s="63" t="n">
        <v>1852393.33</v>
      </c>
      <c r="T386" s="63" t="n"/>
      <c r="U386" s="63" t="n">
        <f aca="false" ca="false" dt2D="false" dtr="false" t="normal">$N386/($K386+$L386)</f>
        <v>502.10540823447315</v>
      </c>
      <c r="V386" s="63" t="n">
        <f aca="false" ca="false" dt2D="false" dtr="false" t="normal">$N386/($K386+$L386)</f>
        <v>502.10540823447315</v>
      </c>
      <c r="W386" s="89" t="n">
        <v>2021</v>
      </c>
      <c r="X386" s="4" t="n">
        <f aca="false" ca="false" dt2D="false" dtr="false" t="normal">+N386-'Приложение №2'!F386</f>
        <v>0</v>
      </c>
      <c r="Y386" s="120" t="e">
        <f aca="false" ca="false" dt2D="false" dtr="false" t="normal">+P386-'[1]Приложение №1'!$P384</f>
        <v>#GETTING_DATA</v>
      </c>
      <c r="AA386" s="65" t="n">
        <f aca="false" ca="false" dt2D="false" dtr="false" t="normal">SUM(AB386:AP386)</f>
        <v>1852393.33</v>
      </c>
      <c r="AB386" s="68" t="n">
        <v>1852393.33</v>
      </c>
      <c r="AC386" s="68" t="n">
        <v>0</v>
      </c>
      <c r="AD386" s="68" t="n">
        <v>0</v>
      </c>
      <c r="AE386" s="68" t="n"/>
      <c r="AF386" s="68" t="n"/>
      <c r="AG386" s="68" t="n"/>
      <c r="AH386" s="68" t="n"/>
      <c r="AI386" s="68" t="n"/>
      <c r="AJ386" s="68" t="n"/>
      <c r="AK386" s="68" t="n"/>
      <c r="AL386" s="68" t="n"/>
      <c r="AM386" s="68" t="n"/>
      <c r="AN386" s="68" t="n"/>
      <c r="AO386" s="63" t="n"/>
      <c r="AP386" s="69" t="n"/>
      <c r="AQ386" s="55" t="n">
        <f aca="false" ca="false" dt2D="false" dtr="false" t="normal">+N386-'Приложение №2'!F386</f>
        <v>0</v>
      </c>
    </row>
    <row customHeight="true" ht="15" outlineLevel="0" r="387">
      <c r="A387" s="59" t="n">
        <f aca="false" ca="false" dt2D="false" dtr="false" t="normal">+A386+1</f>
        <v>365</v>
      </c>
      <c r="B387" s="60" t="n">
        <f aca="false" ca="false" dt2D="false" dtr="false" t="normal">+B386+1</f>
        <v>46</v>
      </c>
      <c r="C387" s="70" t="s">
        <v>54</v>
      </c>
      <c r="D387" s="70" t="s">
        <v>355</v>
      </c>
      <c r="E387" s="62" t="n">
        <v>1995</v>
      </c>
      <c r="F387" s="62" t="n">
        <v>2002</v>
      </c>
      <c r="G387" s="62" t="s">
        <v>56</v>
      </c>
      <c r="H387" s="62" t="n">
        <v>10</v>
      </c>
      <c r="I387" s="62" t="n">
        <v>1</v>
      </c>
      <c r="J387" s="68" t="n">
        <v>3164.1</v>
      </c>
      <c r="K387" s="68" t="n">
        <v>2676.9</v>
      </c>
      <c r="L387" s="68" t="n">
        <v>0</v>
      </c>
      <c r="M387" s="71" t="n">
        <v>107</v>
      </c>
      <c r="N387" s="65" t="n">
        <f aca="false" ca="false" dt2D="false" dtr="false" t="normal">+O387+P387+Q387+R387+S387+T387</f>
        <v>1348547.22</v>
      </c>
      <c r="O387" s="68" t="n"/>
      <c r="P387" s="63" t="n"/>
      <c r="Q387" s="63" t="n"/>
      <c r="R387" s="63" t="n">
        <f aca="false" ca="false" dt2D="false" dtr="false" t="normal">126729.3148+10437</f>
        <v>137166.3148</v>
      </c>
      <c r="S387" s="63" t="n">
        <f aca="false" ca="false" dt2D="false" dtr="false" t="normal">1139379.7452+72001.16</f>
        <v>1211380.9052</v>
      </c>
      <c r="T387" s="68" t="n"/>
      <c r="U387" s="63" t="n">
        <f aca="false" ca="false" dt2D="false" dtr="false" t="normal">$N387/($K387+$L387)</f>
        <v>503.77198251709063</v>
      </c>
      <c r="V387" s="63" t="n">
        <f aca="false" ca="false" dt2D="false" dtr="false" t="normal">$N387/($K387+$L387)</f>
        <v>503.77198251709063</v>
      </c>
      <c r="W387" s="89" t="n">
        <v>2021</v>
      </c>
      <c r="X387" s="4" t="n">
        <f aca="false" ca="false" dt2D="false" dtr="false" t="normal">+N387-'Приложение №2'!F387</f>
        <v>0</v>
      </c>
      <c r="Y387" s="120" t="e">
        <f aca="false" ca="false" dt2D="false" dtr="false" t="normal">+P387-'[1]Приложение №1'!$P385</f>
        <v>#GETTING_DATA</v>
      </c>
      <c r="AA387" s="65" t="n">
        <f aca="false" ca="false" dt2D="false" dtr="false" t="normal">SUM(AB387:AP387)</f>
        <v>1266109.06</v>
      </c>
      <c r="AB387" s="68" t="n"/>
      <c r="AC387" s="68" t="n"/>
      <c r="AD387" s="68" t="n"/>
      <c r="AE387" s="68" t="n"/>
      <c r="AF387" s="68" t="n">
        <v>0</v>
      </c>
      <c r="AG387" s="68" t="n"/>
      <c r="AH387" s="68" t="n">
        <v>0</v>
      </c>
      <c r="AI387" s="68" t="n">
        <v>0</v>
      </c>
      <c r="AJ387" s="68" t="n">
        <v>0</v>
      </c>
      <c r="AK387" s="68" t="n">
        <v>1266109.06</v>
      </c>
      <c r="AL387" s="68" t="n">
        <v>0</v>
      </c>
      <c r="AM387" s="68" t="n">
        <v>0</v>
      </c>
      <c r="AN387" s="68" t="n"/>
      <c r="AO387" s="63" t="n"/>
      <c r="AP387" s="69" t="n"/>
      <c r="AQ387" s="55" t="n">
        <f aca="false" ca="false" dt2D="false" dtr="false" t="normal">+N387-'Приложение №2'!F387</f>
        <v>0</v>
      </c>
    </row>
    <row customHeight="true" ht="15" outlineLevel="0" r="388">
      <c r="A388" s="59" t="n">
        <f aca="false" ca="false" dt2D="false" dtr="false" t="normal">+A387+1</f>
        <v>366</v>
      </c>
      <c r="B388" s="60" t="n">
        <f aca="false" ca="false" dt2D="false" dtr="false" t="normal">+B387+1</f>
        <v>47</v>
      </c>
      <c r="C388" s="70" t="s">
        <v>54</v>
      </c>
      <c r="D388" s="70" t="s">
        <v>402</v>
      </c>
      <c r="E388" s="62" t="n">
        <v>1990</v>
      </c>
      <c r="F388" s="62" t="n">
        <v>2017</v>
      </c>
      <c r="G388" s="62" t="s">
        <v>56</v>
      </c>
      <c r="H388" s="62" t="n">
        <v>9</v>
      </c>
      <c r="I388" s="62" t="n">
        <v>1</v>
      </c>
      <c r="J388" s="68" t="n">
        <v>3219.5</v>
      </c>
      <c r="K388" s="68" t="n">
        <v>2755.2</v>
      </c>
      <c r="L388" s="68" t="n">
        <v>0</v>
      </c>
      <c r="M388" s="71" t="n">
        <v>102</v>
      </c>
      <c r="N388" s="65" t="n">
        <f aca="false" ca="false" dt2D="false" dtr="false" t="normal">+O388+P388+Q388+R388+S388+T388</f>
        <v>2686148.75</v>
      </c>
      <c r="O388" s="68" t="n"/>
      <c r="P388" s="63" t="n"/>
      <c r="Q388" s="63" t="n"/>
      <c r="R388" s="63" t="n">
        <f aca="false" ca="false" dt2D="false" dtr="false" t="normal">659229.88+28215</f>
        <v>687444.88</v>
      </c>
      <c r="S388" s="63" t="n">
        <v>1998703.87</v>
      </c>
      <c r="T388" s="68" t="n"/>
      <c r="U388" s="63" t="n">
        <f aca="false" ca="false" dt2D="false" dtr="false" t="normal">$N388/($K388+$L388)</f>
        <v>974.9378448025552</v>
      </c>
      <c r="V388" s="63" t="n">
        <f aca="false" ca="false" dt2D="false" dtr="false" t="normal">$N388/($K388+$L388)</f>
        <v>974.9378448025552</v>
      </c>
      <c r="W388" s="89" t="n">
        <v>2021</v>
      </c>
      <c r="X388" s="4" t="n">
        <f aca="false" ca="false" dt2D="false" dtr="false" t="normal">+N388-'Приложение №2'!F388</f>
        <v>0</v>
      </c>
      <c r="Y388" s="120" t="e">
        <f aca="false" ca="false" dt2D="false" dtr="false" t="normal">+P388-'[1]Приложение №1'!$P362</f>
        <v>#GETTING_DATA</v>
      </c>
      <c r="AA388" s="65" t="n">
        <f aca="false" ca="false" dt2D="false" dtr="false" t="normal">SUM(AB388:AP388)</f>
        <v>2657933.75</v>
      </c>
      <c r="AB388" s="68" t="n"/>
      <c r="AC388" s="68" t="n">
        <v>1170073.36</v>
      </c>
      <c r="AD388" s="68" t="n">
        <v>659229.88</v>
      </c>
      <c r="AE388" s="68" t="n">
        <v>828630.51</v>
      </c>
      <c r="AF388" s="68" t="n">
        <v>0</v>
      </c>
      <c r="AG388" s="68" t="n"/>
      <c r="AH388" s="68" t="n"/>
      <c r="AI388" s="68" t="n">
        <v>0</v>
      </c>
      <c r="AJ388" s="68" t="n">
        <v>0</v>
      </c>
      <c r="AK388" s="68" t="n">
        <v>0</v>
      </c>
      <c r="AL388" s="68" t="n">
        <v>0</v>
      </c>
      <c r="AM388" s="68" t="n">
        <v>0</v>
      </c>
      <c r="AN388" s="68" t="n"/>
      <c r="AO388" s="63" t="n"/>
      <c r="AP388" s="69" t="n"/>
      <c r="AQ388" s="55" t="n">
        <f aca="false" ca="false" dt2D="false" dtr="false" t="normal">+N388-'Приложение №2'!F388</f>
        <v>0</v>
      </c>
    </row>
    <row customHeight="true" ht="15" outlineLevel="0" r="389">
      <c r="A389" s="59" t="n">
        <f aca="false" ca="false" dt2D="false" dtr="false" t="normal">+A388+1</f>
        <v>367</v>
      </c>
      <c r="B389" s="60" t="n">
        <f aca="false" ca="false" dt2D="false" dtr="false" t="normal">+B388+1</f>
        <v>48</v>
      </c>
      <c r="C389" s="70" t="s">
        <v>78</v>
      </c>
      <c r="D389" s="70" t="s">
        <v>403</v>
      </c>
      <c r="E389" s="62" t="n">
        <v>1995</v>
      </c>
      <c r="F389" s="62" t="n">
        <v>2013</v>
      </c>
      <c r="G389" s="62" t="s">
        <v>60</v>
      </c>
      <c r="H389" s="62" t="n">
        <v>5</v>
      </c>
      <c r="I389" s="62" t="n">
        <v>4</v>
      </c>
      <c r="J389" s="68" t="n">
        <v>4929.5</v>
      </c>
      <c r="K389" s="68" t="n">
        <v>4339.8</v>
      </c>
      <c r="L389" s="68" t="n">
        <v>0</v>
      </c>
      <c r="M389" s="71" t="n">
        <v>159</v>
      </c>
      <c r="N389" s="65" t="n">
        <f aca="false" ca="false" dt2D="false" dtr="false" t="normal">+O389+P389+Q389+R389+S389+T389</f>
        <v>933139.6</v>
      </c>
      <c r="O389" s="68" t="n"/>
      <c r="P389" s="63" t="n"/>
      <c r="Q389" s="63" t="n"/>
      <c r="R389" s="63" t="n">
        <v>389574.7934</v>
      </c>
      <c r="S389" s="63" t="n">
        <f aca="false" ca="false" dt2D="false" dtr="false" t="normal">495349.8066+48215</f>
        <v>543564.8066</v>
      </c>
      <c r="T389" s="63" t="n"/>
      <c r="U389" s="63" t="n">
        <f aca="false" ca="false" dt2D="false" dtr="false" t="normal">$N389/($K389+$L389)</f>
        <v>215.01903313516752</v>
      </c>
      <c r="V389" s="63" t="n">
        <f aca="false" ca="false" dt2D="false" dtr="false" t="normal">$N389/($K389+$L389)</f>
        <v>215.01903313516752</v>
      </c>
      <c r="W389" s="89" t="n">
        <v>2021</v>
      </c>
      <c r="X389" s="4" t="n">
        <f aca="false" ca="false" dt2D="false" dtr="false" t="normal">+N389-'Приложение №2'!F389</f>
        <v>0</v>
      </c>
      <c r="Y389" s="120" t="e">
        <f aca="false" ca="false" dt2D="false" dtr="false" t="normal">+P389-'[1]Приложение №1'!$P314</f>
        <v>#GETTING_DATA</v>
      </c>
      <c r="AA389" s="65" t="n">
        <f aca="false" ca="false" dt2D="false" dtr="false" t="normal">SUM(AB389:AP389)</f>
        <v>884924.6</v>
      </c>
      <c r="AB389" s="68" t="n"/>
      <c r="AC389" s="68" t="n"/>
      <c r="AD389" s="68" t="n"/>
      <c r="AE389" s="68" t="n">
        <v>884924.6</v>
      </c>
      <c r="AF389" s="68" t="n">
        <v>0</v>
      </c>
      <c r="AG389" s="68" t="n"/>
      <c r="AH389" s="68" t="n"/>
      <c r="AI389" s="68" t="n"/>
      <c r="AJ389" s="68" t="n"/>
      <c r="AK389" s="68" t="n"/>
      <c r="AL389" s="68" t="n"/>
      <c r="AM389" s="68" t="n"/>
      <c r="AN389" s="68" t="n"/>
      <c r="AO389" s="63" t="n"/>
      <c r="AP389" s="69" t="n"/>
      <c r="AQ389" s="55" t="n">
        <f aca="false" ca="false" dt2D="false" dtr="false" t="normal">+N389-'Приложение №2'!F389</f>
        <v>0</v>
      </c>
    </row>
    <row customHeight="true" ht="15" outlineLevel="0" r="390">
      <c r="A390" s="59" t="n">
        <f aca="false" ca="false" dt2D="false" dtr="false" t="normal">+A389+1</f>
        <v>368</v>
      </c>
      <c r="B390" s="60" t="n">
        <f aca="false" ca="false" dt2D="false" dtr="false" t="normal">+B389+1</f>
        <v>49</v>
      </c>
      <c r="C390" s="70" t="s">
        <v>78</v>
      </c>
      <c r="D390" s="70" t="s">
        <v>404</v>
      </c>
      <c r="E390" s="62" t="n">
        <v>1979</v>
      </c>
      <c r="F390" s="62" t="n">
        <v>1979</v>
      </c>
      <c r="G390" s="62" t="s">
        <v>60</v>
      </c>
      <c r="H390" s="62" t="n">
        <v>4</v>
      </c>
      <c r="I390" s="62" t="n">
        <v>4</v>
      </c>
      <c r="J390" s="68" t="n">
        <v>4000.3</v>
      </c>
      <c r="K390" s="68" t="n">
        <v>3505.8</v>
      </c>
      <c r="L390" s="68" t="n">
        <v>0</v>
      </c>
      <c r="M390" s="71" t="n">
        <v>77</v>
      </c>
      <c r="N390" s="65" t="n">
        <f aca="false" ca="false" dt2D="false" dtr="false" t="normal">+O390+P390+Q390+R390+S390+T390</f>
        <v>1148082.26</v>
      </c>
      <c r="O390" s="68" t="n"/>
      <c r="P390" s="63" t="n"/>
      <c r="Q390" s="63" t="n"/>
      <c r="R390" s="63" t="n">
        <v>105113.75</v>
      </c>
      <c r="S390" s="63" t="n">
        <f aca="false" ca="false" dt2D="false" dtr="false" t="normal">922018.86+24388+96561.65</f>
        <v>1042968.51</v>
      </c>
      <c r="T390" s="63" t="n"/>
      <c r="U390" s="63" t="n">
        <f aca="false" ca="false" dt2D="false" dtr="false" t="normal">$N390/($K390+$L390)</f>
        <v>327.48082035484055</v>
      </c>
      <c r="V390" s="63" t="n">
        <f aca="false" ca="false" dt2D="false" dtr="false" t="normal">$N390/($K390+$L390)</f>
        <v>327.48082035484055</v>
      </c>
      <c r="W390" s="89" t="n">
        <v>2021</v>
      </c>
      <c r="X390" s="4" t="n">
        <f aca="false" ca="false" dt2D="false" dtr="false" t="normal">+N390-'Приложение №2'!F390</f>
        <v>0.00000000023283064365386963</v>
      </c>
      <c r="Y390" s="120" t="e">
        <f aca="false" ca="false" dt2D="false" dtr="false" t="normal">+P390-'[1]Приложение №1'!$P315</f>
        <v>#GETTING_DATA</v>
      </c>
      <c r="AA390" s="65" t="n">
        <f aca="false" ca="false" dt2D="false" dtr="false" t="normal">SUM(AB390:AP390)</f>
        <v>1027132.61</v>
      </c>
      <c r="AB390" s="68" t="n"/>
      <c r="AC390" s="68" t="n"/>
      <c r="AD390" s="68" t="n">
        <v>1027132.61</v>
      </c>
      <c r="AE390" s="68" t="n"/>
      <c r="AF390" s="68" t="n"/>
      <c r="AG390" s="68" t="n"/>
      <c r="AH390" s="68" t="n"/>
      <c r="AI390" s="68" t="n"/>
      <c r="AJ390" s="68" t="n"/>
      <c r="AK390" s="68" t="n"/>
      <c r="AL390" s="68" t="n"/>
      <c r="AM390" s="68" t="n"/>
      <c r="AN390" s="68" t="n"/>
      <c r="AO390" s="63" t="n"/>
      <c r="AP390" s="69" t="n"/>
      <c r="AQ390" s="55" t="n">
        <f aca="false" ca="false" dt2D="false" dtr="false" t="normal">+N390-'Приложение №2'!F390</f>
        <v>0.00000000023283064365386963</v>
      </c>
    </row>
    <row customHeight="true" ht="15" outlineLevel="0" r="391">
      <c r="A391" s="59" t="n">
        <f aca="false" ca="false" dt2D="false" dtr="false" t="normal">+A390+1</f>
        <v>369</v>
      </c>
      <c r="B391" s="60" t="n">
        <f aca="false" ca="false" dt2D="false" dtr="false" t="normal">+B390+1</f>
        <v>50</v>
      </c>
      <c r="C391" s="70" t="s">
        <v>78</v>
      </c>
      <c r="D391" s="70" t="s">
        <v>214</v>
      </c>
      <c r="E391" s="62" t="n">
        <v>1979</v>
      </c>
      <c r="F391" s="62" t="n">
        <v>2016</v>
      </c>
      <c r="G391" s="62" t="s">
        <v>70</v>
      </c>
      <c r="H391" s="62" t="n">
        <v>3</v>
      </c>
      <c r="I391" s="62" t="n">
        <v>2</v>
      </c>
      <c r="J391" s="68" t="n">
        <v>1745.2</v>
      </c>
      <c r="K391" s="68" t="n">
        <v>1453.9</v>
      </c>
      <c r="L391" s="68" t="n">
        <v>0</v>
      </c>
      <c r="M391" s="71" t="n">
        <v>106</v>
      </c>
      <c r="N391" s="65" t="n">
        <f aca="false" ca="false" dt2D="false" dtr="false" t="normal">+O391+P391+Q391+R391+S391+T391</f>
        <v>646098.19</v>
      </c>
      <c r="O391" s="88" t="n"/>
      <c r="P391" s="63" t="n"/>
      <c r="Q391" s="63" t="n"/>
      <c r="R391" s="63" t="n">
        <v>109764.95</v>
      </c>
      <c r="S391" s="63" t="n">
        <v>536333.24</v>
      </c>
      <c r="T391" s="63" t="n"/>
      <c r="U391" s="63" t="n">
        <f aca="false" ca="false" dt2D="false" dtr="false" t="normal">$N391/($K391+$L391)</f>
        <v>444.3897035559529</v>
      </c>
      <c r="V391" s="63" t="n">
        <f aca="false" ca="false" dt2D="false" dtr="false" t="normal">$N391/($K391+$L391)</f>
        <v>444.3897035559529</v>
      </c>
      <c r="W391" s="89" t="n">
        <v>2021</v>
      </c>
      <c r="X391" s="4" t="n">
        <f aca="false" ca="false" dt2D="false" dtr="false" t="normal">+N391-'Приложение №2'!F391</f>
        <v>-0.00000000011641532182693481</v>
      </c>
      <c r="Y391" s="120" t="e">
        <f aca="false" ca="false" dt2D="false" dtr="false" t="normal">+P391-'[1]Приложение №1'!$P332</f>
        <v>#GETTING_DATA</v>
      </c>
      <c r="AA391" s="65" t="n">
        <f aca="false" ca="false" dt2D="false" dtr="false" t="normal">SUM(AB391:AP391)</f>
        <v>592935.15</v>
      </c>
      <c r="AB391" s="68" t="n">
        <v>0</v>
      </c>
      <c r="AC391" s="68" t="n">
        <v>592935.15</v>
      </c>
      <c r="AD391" s="68" t="n">
        <v>0</v>
      </c>
      <c r="AE391" s="68" t="n">
        <v>0</v>
      </c>
      <c r="AF391" s="68" t="n">
        <v>0</v>
      </c>
      <c r="AG391" s="68" t="n"/>
      <c r="AH391" s="68" t="n">
        <v>0</v>
      </c>
      <c r="AI391" s="68" t="n">
        <v>0</v>
      </c>
      <c r="AJ391" s="68" t="n">
        <v>0</v>
      </c>
      <c r="AK391" s="68" t="n">
        <v>0</v>
      </c>
      <c r="AL391" s="68" t="n">
        <v>0</v>
      </c>
      <c r="AM391" s="68" t="n">
        <v>0</v>
      </c>
      <c r="AN391" s="68" t="n"/>
      <c r="AO391" s="63" t="n"/>
      <c r="AP391" s="69" t="n"/>
      <c r="AQ391" s="55" t="n">
        <f aca="false" ca="false" dt2D="false" dtr="false" t="normal">+N391-'Приложение №2'!F391</f>
        <v>-0.00000000011641532182693481</v>
      </c>
    </row>
    <row customHeight="true" ht="15" outlineLevel="0" r="392">
      <c r="A392" s="59" t="n">
        <f aca="false" ca="false" dt2D="false" dtr="false" t="normal">+A391+1</f>
        <v>370</v>
      </c>
      <c r="B392" s="60" t="n">
        <f aca="false" ca="false" dt2D="false" dtr="false" t="normal">+B391+1</f>
        <v>51</v>
      </c>
      <c r="C392" s="70" t="s">
        <v>78</v>
      </c>
      <c r="D392" s="70" t="s">
        <v>276</v>
      </c>
      <c r="E392" s="62" t="n">
        <v>1975</v>
      </c>
      <c r="F392" s="62" t="n">
        <v>2015</v>
      </c>
      <c r="G392" s="62" t="s">
        <v>70</v>
      </c>
      <c r="H392" s="62" t="n">
        <v>3</v>
      </c>
      <c r="I392" s="62" t="n">
        <v>2</v>
      </c>
      <c r="J392" s="68" t="n">
        <v>1297.4</v>
      </c>
      <c r="K392" s="68" t="n">
        <v>1097.4</v>
      </c>
      <c r="L392" s="68" t="n">
        <v>0</v>
      </c>
      <c r="M392" s="71" t="n">
        <v>52</v>
      </c>
      <c r="N392" s="65" t="n">
        <f aca="false" ca="false" dt2D="false" dtr="false" t="normal">+O392+P392+Q392+R392+S392+T392</f>
        <v>3187883.4199999995</v>
      </c>
      <c r="O392" s="88" t="n"/>
      <c r="P392" s="63" t="n">
        <v>519196.77</v>
      </c>
      <c r="Q392" s="63" t="n"/>
      <c r="R392" s="63" t="n"/>
      <c r="S392" s="63" t="n">
        <f aca="false" ca="false" dt2D="false" dtr="false" t="normal">2616407.03+52279.62</f>
        <v>2668686.65</v>
      </c>
      <c r="T392" s="63" t="n"/>
      <c r="U392" s="63" t="n">
        <f aca="false" ca="false" dt2D="false" dtr="false" t="normal">$N392/($K392+$L392)</f>
        <v>2904.9420630581367</v>
      </c>
      <c r="V392" s="63" t="n">
        <f aca="false" ca="false" dt2D="false" dtr="false" t="normal">$N392/($K392+$L392)</f>
        <v>2904.9420630581367</v>
      </c>
      <c r="W392" s="89" t="n">
        <v>2021</v>
      </c>
      <c r="X392" s="4" t="n">
        <f aca="false" ca="false" dt2D="false" dtr="false" t="normal">+N392-'Приложение №2'!F392</f>
        <v>-0.0000000004656612873077393</v>
      </c>
      <c r="Y392" s="120" t="e">
        <f aca="false" ca="false" dt2D="false" dtr="false" t="normal">+P392-'[1]Приложение №1'!$P247</f>
        <v>#GETTING_DATA</v>
      </c>
      <c r="AA392" s="65" t="n">
        <f aca="false" ca="false" dt2D="false" dtr="false" t="normal">SUM(AB392:AP392)</f>
        <v>3135603.8</v>
      </c>
      <c r="AB392" s="68" t="n">
        <v>0</v>
      </c>
      <c r="AC392" s="68" t="n"/>
      <c r="AD392" s="68" t="n">
        <v>0</v>
      </c>
      <c r="AE392" s="68" t="n">
        <v>0</v>
      </c>
      <c r="AF392" s="68" t="n">
        <v>0</v>
      </c>
      <c r="AG392" s="68" t="n"/>
      <c r="AH392" s="68" t="n">
        <v>0</v>
      </c>
      <c r="AI392" s="68" t="n">
        <v>0</v>
      </c>
      <c r="AJ392" s="68" t="n">
        <v>0</v>
      </c>
      <c r="AK392" s="68" t="n">
        <v>0</v>
      </c>
      <c r="AL392" s="68" t="n">
        <v>0</v>
      </c>
      <c r="AM392" s="68" t="n">
        <v>3135603.8</v>
      </c>
      <c r="AN392" s="68" t="n"/>
      <c r="AO392" s="63" t="n"/>
      <c r="AP392" s="69" t="n"/>
      <c r="AQ392" s="55" t="n">
        <f aca="false" ca="false" dt2D="false" dtr="false" t="normal">+N392-'Приложение №2'!F392</f>
        <v>-0.0000000004656612873077393</v>
      </c>
    </row>
    <row customHeight="true" ht="15" outlineLevel="0" r="393">
      <c r="A393" s="59" t="n">
        <f aca="false" ca="false" dt2D="false" dtr="false" t="normal">+A392+1</f>
        <v>371</v>
      </c>
      <c r="B393" s="60" t="n">
        <f aca="false" ca="false" dt2D="false" dtr="false" t="normal">+B392+1</f>
        <v>52</v>
      </c>
      <c r="C393" s="70" t="s">
        <v>78</v>
      </c>
      <c r="D393" s="70" t="s">
        <v>277</v>
      </c>
      <c r="E393" s="62" t="n">
        <v>1985</v>
      </c>
      <c r="F393" s="62" t="n">
        <v>1985</v>
      </c>
      <c r="G393" s="62" t="s">
        <v>70</v>
      </c>
      <c r="H393" s="62" t="n">
        <v>2</v>
      </c>
      <c r="I393" s="62" t="n">
        <v>2</v>
      </c>
      <c r="J393" s="68" t="n">
        <v>687.7</v>
      </c>
      <c r="K393" s="68" t="n">
        <v>613.5</v>
      </c>
      <c r="L393" s="68" t="n">
        <v>0</v>
      </c>
      <c r="M393" s="71" t="n">
        <v>34</v>
      </c>
      <c r="N393" s="65" t="n">
        <f aca="false" ca="false" dt2D="false" dtr="false" t="normal">+O393+P393+Q393+R393+S393+T393</f>
        <v>7736459.13</v>
      </c>
      <c r="O393" s="63" t="n">
        <v>5961595.91</v>
      </c>
      <c r="P393" s="63" t="n">
        <v>1774863.22</v>
      </c>
      <c r="Q393" s="63" t="n"/>
      <c r="R393" s="63" t="n"/>
      <c r="S393" s="63" t="n"/>
      <c r="T393" s="63" t="n"/>
      <c r="U393" s="63" t="n">
        <f aca="false" ca="false" dt2D="false" dtr="false" t="normal">$N393/($K393+$L393)</f>
        <v>12610.36533007335</v>
      </c>
      <c r="V393" s="63" t="n">
        <f aca="false" ca="false" dt2D="false" dtr="false" t="normal">$N393/($K393+$L393)</f>
        <v>12610.36533007335</v>
      </c>
      <c r="W393" s="89" t="n">
        <v>2021</v>
      </c>
      <c r="X393" s="4" t="n">
        <f aca="false" ca="false" dt2D="false" dtr="false" t="normal">+N393-'Приложение №2'!F393</f>
        <v>-0.0000000009313225746154785</v>
      </c>
      <c r="Y393" s="120" t="e">
        <f aca="false" ca="false" dt2D="false" dtr="false" t="normal">+P393-'[1]Приложение №1'!$P295</f>
        <v>#GETTING_DATA</v>
      </c>
      <c r="AA393" s="65" t="n">
        <f aca="false" ca="false" dt2D="false" dtr="false" t="normal">SUM(AB393:AP393)</f>
        <v>7736459.130000001</v>
      </c>
      <c r="AB393" s="68" t="n">
        <v>0</v>
      </c>
      <c r="AC393" s="68" t="n">
        <v>0</v>
      </c>
      <c r="AD393" s="68" t="n"/>
      <c r="AE393" s="68" t="n">
        <v>0</v>
      </c>
      <c r="AF393" s="68" t="n">
        <v>0</v>
      </c>
      <c r="AG393" s="68" t="n"/>
      <c r="AH393" s="68" t="n">
        <v>0</v>
      </c>
      <c r="AI393" s="68" t="n">
        <v>0</v>
      </c>
      <c r="AJ393" s="68" t="n">
        <v>0</v>
      </c>
      <c r="AK393" s="68" t="n">
        <v>0</v>
      </c>
      <c r="AL393" s="68" t="n">
        <v>4348802.44</v>
      </c>
      <c r="AM393" s="68" t="n">
        <v>3387656.69</v>
      </c>
      <c r="AN393" s="68" t="n"/>
      <c r="AO393" s="63" t="n"/>
      <c r="AP393" s="69" t="n"/>
      <c r="AQ393" s="55" t="n">
        <f aca="false" ca="false" dt2D="false" dtr="false" t="normal">+N393-'Приложение №2'!F393</f>
        <v>-0.0000000009313225746154785</v>
      </c>
    </row>
    <row customHeight="true" ht="15" outlineLevel="0" r="394">
      <c r="A394" s="59" t="n">
        <f aca="false" ca="false" dt2D="false" dtr="false" t="normal">+A393+1</f>
        <v>372</v>
      </c>
      <c r="B394" s="60" t="n">
        <f aca="false" ca="false" dt2D="false" dtr="false" t="normal">+B393+1</f>
        <v>53</v>
      </c>
      <c r="C394" s="70" t="s">
        <v>78</v>
      </c>
      <c r="D394" s="70" t="s">
        <v>278</v>
      </c>
      <c r="E394" s="62" t="n">
        <v>1986</v>
      </c>
      <c r="F394" s="62" t="n">
        <v>1986</v>
      </c>
      <c r="G394" s="62" t="s">
        <v>70</v>
      </c>
      <c r="H394" s="62" t="n">
        <v>2</v>
      </c>
      <c r="I394" s="62" t="n">
        <v>2</v>
      </c>
      <c r="J394" s="68" t="n">
        <v>683.3</v>
      </c>
      <c r="K394" s="68" t="n">
        <v>608.5</v>
      </c>
      <c r="L394" s="68" t="n">
        <v>0</v>
      </c>
      <c r="M394" s="71" t="n">
        <v>44</v>
      </c>
      <c r="N394" s="65" t="n">
        <f aca="false" ca="false" dt2D="false" dtr="false" t="normal">+O394+P394+Q394+R394+S394+T394</f>
        <v>7736459.13</v>
      </c>
      <c r="O394" s="63" t="n">
        <v>1953718.26</v>
      </c>
      <c r="P394" s="63" t="n">
        <v>5126325.51</v>
      </c>
      <c r="Q394" s="63" t="n"/>
      <c r="R394" s="63" t="n"/>
      <c r="S394" s="63" t="n">
        <v>656415.36</v>
      </c>
      <c r="T394" s="63" t="n"/>
      <c r="U394" s="63" t="n">
        <f aca="false" ca="false" dt2D="false" dtr="false" t="normal">$N394/($K394+$L394)</f>
        <v>12713.98377978636</v>
      </c>
      <c r="V394" s="63" t="n">
        <f aca="false" ca="false" dt2D="false" dtr="false" t="normal">$N394/($K394+$L394)</f>
        <v>12713.98377978636</v>
      </c>
      <c r="W394" s="89" t="n">
        <v>2021</v>
      </c>
      <c r="X394" s="4" t="n">
        <f aca="false" ca="false" dt2D="false" dtr="false" t="normal">+N394-'Приложение №2'!F394</f>
        <v>-0.0000000009313225746154785</v>
      </c>
      <c r="Y394" s="120" t="e">
        <f aca="false" ca="false" dt2D="false" dtr="false" t="normal">+P394-'[1]Приложение №1'!$P296</f>
        <v>#GETTING_DATA</v>
      </c>
      <c r="AA394" s="65" t="n">
        <f aca="false" ca="false" dt2D="false" dtr="false" t="normal">SUM(AB394:AP394)</f>
        <v>7736459.130000001</v>
      </c>
      <c r="AB394" s="68" t="n">
        <v>0</v>
      </c>
      <c r="AC394" s="68" t="n">
        <v>0</v>
      </c>
      <c r="AD394" s="68" t="n"/>
      <c r="AE394" s="68" t="n">
        <v>0</v>
      </c>
      <c r="AF394" s="68" t="n">
        <v>0</v>
      </c>
      <c r="AG394" s="68" t="n"/>
      <c r="AH394" s="68" t="n">
        <v>0</v>
      </c>
      <c r="AI394" s="68" t="n">
        <v>0</v>
      </c>
      <c r="AJ394" s="68" t="n">
        <v>0</v>
      </c>
      <c r="AK394" s="68" t="n">
        <v>0</v>
      </c>
      <c r="AL394" s="68" t="n">
        <v>4348802.44</v>
      </c>
      <c r="AM394" s="68" t="n">
        <v>3387656.69</v>
      </c>
      <c r="AN394" s="68" t="n"/>
      <c r="AO394" s="63" t="n"/>
      <c r="AP394" s="69" t="n"/>
      <c r="AQ394" s="55" t="n">
        <f aca="false" ca="false" dt2D="false" dtr="false" t="normal">+N394-'Приложение №2'!F394</f>
        <v>-0.0000000009313225746154785</v>
      </c>
    </row>
    <row customHeight="true" ht="15" outlineLevel="0" r="395">
      <c r="A395" s="59" t="n">
        <f aca="false" ca="false" dt2D="false" dtr="false" t="normal">+A394+1</f>
        <v>373</v>
      </c>
      <c r="B395" s="60" t="n">
        <f aca="false" ca="false" dt2D="false" dtr="false" t="normal">+B394+1</f>
        <v>54</v>
      </c>
      <c r="C395" s="70" t="s">
        <v>78</v>
      </c>
      <c r="D395" s="70" t="s">
        <v>405</v>
      </c>
      <c r="E395" s="62" t="n">
        <v>1991</v>
      </c>
      <c r="F395" s="62" t="n">
        <v>2013</v>
      </c>
      <c r="G395" s="62" t="s">
        <v>70</v>
      </c>
      <c r="H395" s="62" t="n">
        <v>2</v>
      </c>
      <c r="I395" s="62" t="n">
        <v>2</v>
      </c>
      <c r="J395" s="68" t="n">
        <v>1128.7</v>
      </c>
      <c r="K395" s="68" t="n">
        <v>568</v>
      </c>
      <c r="L395" s="68" t="n">
        <v>0</v>
      </c>
      <c r="M395" s="71" t="n">
        <v>46</v>
      </c>
      <c r="N395" s="65" t="n">
        <f aca="false" ca="false" dt2D="false" dtr="false" t="normal">+O395+P395+Q395+R395+S395+T395</f>
        <v>1006351.55</v>
      </c>
      <c r="O395" s="88" t="n"/>
      <c r="P395" s="63" t="n">
        <f aca="false" ca="false" dt2D="false" dtr="false" t="normal">'Приложение №2'!F395-Q395-R395-S395-O395-T395</f>
        <v>122127.4800000001</v>
      </c>
      <c r="Q395" s="63" t="n"/>
      <c r="R395" s="63" t="n">
        <v>135342.63</v>
      </c>
      <c r="S395" s="63" t="n">
        <v>748881.44</v>
      </c>
      <c r="T395" s="63" t="n"/>
      <c r="U395" s="63" t="n">
        <f aca="false" ca="false" dt2D="false" dtr="false" t="normal">$N395/($K395+$L395)</f>
        <v>1771.7456866197183</v>
      </c>
      <c r="V395" s="63" t="n">
        <f aca="false" ca="false" dt2D="false" dtr="false" t="normal">$N395/($K395+$L395)</f>
        <v>1771.7456866197183</v>
      </c>
      <c r="W395" s="89" t="n">
        <v>2021</v>
      </c>
      <c r="X395" s="4" t="n">
        <f aca="false" ca="false" dt2D="false" dtr="false" t="normal">+N395-'Приложение №2'!F395</f>
        <v>0</v>
      </c>
      <c r="Y395" s="120" t="e">
        <f aca="false" ca="false" dt2D="false" dtr="false" t="normal">+P395-'[1]Приложение №1'!$P356</f>
        <v>#GETTING_DATA</v>
      </c>
      <c r="AA395" s="65" t="n">
        <f aca="false" ca="false" dt2D="false" dtr="false" t="normal">SUM(AB395:AP395)</f>
        <v>1006351.55</v>
      </c>
      <c r="AB395" s="68" t="n">
        <v>1006351.55</v>
      </c>
      <c r="AC395" s="68" t="n">
        <v>0</v>
      </c>
      <c r="AD395" s="68" t="n"/>
      <c r="AE395" s="68" t="n"/>
      <c r="AF395" s="68" t="n">
        <v>0</v>
      </c>
      <c r="AG395" s="68" t="n"/>
      <c r="AH395" s="68" t="n"/>
      <c r="AI395" s="68" t="n">
        <v>0</v>
      </c>
      <c r="AJ395" s="68" t="n">
        <v>0</v>
      </c>
      <c r="AK395" s="68" t="n">
        <v>0</v>
      </c>
      <c r="AL395" s="68" t="n">
        <v>0</v>
      </c>
      <c r="AM395" s="68" t="n">
        <v>0</v>
      </c>
      <c r="AN395" s="68" t="n"/>
      <c r="AO395" s="63" t="n"/>
      <c r="AP395" s="69" t="n"/>
      <c r="AQ395" s="55" t="n">
        <f aca="false" ca="false" dt2D="false" dtr="false" t="normal">+N395-'Приложение №2'!F395</f>
        <v>0</v>
      </c>
    </row>
    <row customHeight="true" ht="15" outlineLevel="0" r="396">
      <c r="A396" s="59" t="n">
        <f aca="false" ca="false" dt2D="false" dtr="false" t="normal">+A395+1</f>
        <v>374</v>
      </c>
      <c r="B396" s="60" t="n">
        <f aca="false" ca="false" dt2D="false" dtr="false" t="normal">+B395+1</f>
        <v>55</v>
      </c>
      <c r="C396" s="70" t="s">
        <v>78</v>
      </c>
      <c r="D396" s="70" t="s">
        <v>406</v>
      </c>
      <c r="E396" s="62" t="n">
        <v>1981</v>
      </c>
      <c r="F396" s="62" t="n">
        <v>2013</v>
      </c>
      <c r="G396" s="62" t="s">
        <v>60</v>
      </c>
      <c r="H396" s="62" t="n">
        <v>5</v>
      </c>
      <c r="I396" s="62" t="n">
        <v>4</v>
      </c>
      <c r="J396" s="68" t="n">
        <v>4685.6</v>
      </c>
      <c r="K396" s="68" t="n">
        <v>4254.6</v>
      </c>
      <c r="L396" s="68" t="n">
        <v>0</v>
      </c>
      <c r="M396" s="71" t="n">
        <v>196</v>
      </c>
      <c r="N396" s="65" t="n">
        <f aca="false" ca="false" dt2D="false" dtr="false" t="normal">+O396+P396+Q396+R396+S396+T396</f>
        <v>14484712.23</v>
      </c>
      <c r="O396" s="68" t="n"/>
      <c r="P396" s="63" t="n">
        <v>7284487.37</v>
      </c>
      <c r="Q396" s="63" t="n"/>
      <c r="R396" s="63" t="n">
        <f aca="false" ca="false" dt2D="false" dtr="false" t="normal">709754.12+97363.09+72067.92</f>
        <v>879185.13</v>
      </c>
      <c r="S396" s="63" t="n">
        <f aca="false" ca="false" dt2D="false" dtr="false" t="normal">6088231.67+133900.5+98907.56</f>
        <v>6321039.7299999995</v>
      </c>
      <c r="T396" s="63" t="n"/>
      <c r="U396" s="63" t="n">
        <f aca="false" ca="false" dt2D="false" dtr="false" t="normal">$N396/($K396+$L396)</f>
        <v>3404.4827316316455</v>
      </c>
      <c r="V396" s="63" t="n">
        <f aca="false" ca="false" dt2D="false" dtr="false" t="normal">$N396/($K396+$L396)</f>
        <v>3404.4827316316455</v>
      </c>
      <c r="W396" s="89" t="n">
        <v>2021</v>
      </c>
      <c r="X396" s="4" t="n">
        <f aca="false" ca="false" dt2D="false" dtr="false" t="normal">+N396-'Приложение №2'!F396</f>
        <v>-0.003999996930360794</v>
      </c>
      <c r="Y396" s="120" t="e">
        <f aca="false" ca="false" dt2D="false" dtr="false" t="normal">+P396-'[1]Приложение №1'!$P364</f>
        <v>#GETTING_DATA</v>
      </c>
      <c r="AA396" s="65" t="n">
        <f aca="false" ca="false" dt2D="false" dtr="false" t="normal">SUM(AB396:AP396)</f>
        <v>14082473.163999997</v>
      </c>
      <c r="AB396" s="68" t="n">
        <v>4692653.02</v>
      </c>
      <c r="AC396" s="68" t="n">
        <v>2441817.27</v>
      </c>
      <c r="AD396" s="68" t="n">
        <v>1028416.414</v>
      </c>
      <c r="AE396" s="68" t="n">
        <v>1109127.66</v>
      </c>
      <c r="AF396" s="68" t="n"/>
      <c r="AG396" s="68" t="n"/>
      <c r="AH396" s="68" t="n"/>
      <c r="AI396" s="68" t="n">
        <v>0</v>
      </c>
      <c r="AJ396" s="68" t="n">
        <v>4810458.8</v>
      </c>
      <c r="AK396" s="68" t="n">
        <v>0</v>
      </c>
      <c r="AL396" s="68" t="n"/>
      <c r="AM396" s="68" t="n"/>
      <c r="AN396" s="68" t="n"/>
      <c r="AO396" s="63" t="n"/>
      <c r="AP396" s="69" t="n"/>
      <c r="AQ396" s="55" t="n">
        <f aca="false" ca="false" dt2D="false" dtr="false" t="normal">+N396-'Приложение №2'!F396</f>
        <v>-0.003999996930360794</v>
      </c>
    </row>
    <row customHeight="true" ht="15" outlineLevel="0" r="397">
      <c r="A397" s="59" t="n">
        <f aca="false" ca="false" dt2D="false" dtr="false" t="normal">+A396+1</f>
        <v>375</v>
      </c>
      <c r="B397" s="60" t="n">
        <f aca="false" ca="false" dt2D="false" dtr="false" t="normal">+B396+1</f>
        <v>56</v>
      </c>
      <c r="C397" s="70" t="s">
        <v>78</v>
      </c>
      <c r="D397" s="70" t="s">
        <v>407</v>
      </c>
      <c r="E397" s="62" t="n">
        <v>1963</v>
      </c>
      <c r="F397" s="62" t="n">
        <v>2013</v>
      </c>
      <c r="G397" s="62" t="s">
        <v>70</v>
      </c>
      <c r="H397" s="62" t="n">
        <v>4</v>
      </c>
      <c r="I397" s="62" t="n">
        <v>3</v>
      </c>
      <c r="J397" s="68" t="n">
        <v>2212.3</v>
      </c>
      <c r="K397" s="68" t="n">
        <v>2004.7</v>
      </c>
      <c r="L397" s="68" t="n">
        <v>0</v>
      </c>
      <c r="M397" s="71" t="n">
        <v>49</v>
      </c>
      <c r="N397" s="65" t="n">
        <f aca="false" ca="false" dt2D="false" dtr="false" t="normal">+O397+P397+Q397+R397+S397+T397</f>
        <v>723654.77</v>
      </c>
      <c r="O397" s="68" t="n"/>
      <c r="P397" s="63" t="n"/>
      <c r="Q397" s="63" t="n"/>
      <c r="R397" s="63" t="n">
        <v>123299.36</v>
      </c>
      <c r="S397" s="63" t="n">
        <f aca="false" ca="false" dt2D="false" dtr="false" t="normal">593543.66+6811.75</f>
        <v>600355.41</v>
      </c>
      <c r="T397" s="63" t="n"/>
      <c r="U397" s="63" t="n">
        <f aca="false" ca="false" dt2D="false" dtr="false" t="normal">$N397/($K397+$L397)</f>
        <v>360.97908415224225</v>
      </c>
      <c r="V397" s="63" t="n">
        <f aca="false" ca="false" dt2D="false" dtr="false" t="normal">$N397/($K397+$L397)</f>
        <v>360.97908415224225</v>
      </c>
      <c r="W397" s="89" t="n">
        <v>2021</v>
      </c>
      <c r="X397" s="4" t="n">
        <f aca="false" ca="false" dt2D="false" dtr="false" t="normal">+N397-'Приложение №2'!F397</f>
        <v>0</v>
      </c>
      <c r="Y397" s="120" t="e">
        <f aca="false" ca="false" dt2D="false" dtr="false" t="normal">+P397-'[1]Приложение №1'!$P386</f>
        <v>#GETTING_DATA</v>
      </c>
      <c r="AA397" s="65" t="n">
        <f aca="false" ca="false" dt2D="false" dtr="false" t="normal">SUM(AB397:AP397)</f>
        <v>716843.02</v>
      </c>
      <c r="AB397" s="68" t="n"/>
      <c r="AC397" s="68" t="n"/>
      <c r="AD397" s="68" t="n"/>
      <c r="AE397" s="68" t="n">
        <v>716843.02</v>
      </c>
      <c r="AF397" s="68" t="n"/>
      <c r="AG397" s="68" t="n"/>
      <c r="AH397" s="68" t="n"/>
      <c r="AI397" s="68" t="n"/>
      <c r="AJ397" s="68" t="n"/>
      <c r="AK397" s="68" t="n"/>
      <c r="AL397" s="68" t="n"/>
      <c r="AM397" s="68" t="n"/>
      <c r="AN397" s="68" t="n"/>
      <c r="AO397" s="63" t="n"/>
      <c r="AP397" s="69" t="n"/>
      <c r="AQ397" s="55" t="n">
        <f aca="false" ca="false" dt2D="false" dtr="false" t="normal">+N397-'Приложение №2'!F397</f>
        <v>0</v>
      </c>
    </row>
    <row customHeight="true" ht="15" outlineLevel="0" r="398">
      <c r="A398" s="59" t="n">
        <f aca="false" ca="false" dt2D="false" dtr="false" t="normal">+A397+1</f>
        <v>376</v>
      </c>
      <c r="B398" s="60" t="n">
        <f aca="false" ca="false" dt2D="false" dtr="false" t="normal">+B397+1</f>
        <v>57</v>
      </c>
      <c r="C398" s="70" t="s">
        <v>78</v>
      </c>
      <c r="D398" s="70" t="s">
        <v>408</v>
      </c>
      <c r="E398" s="62" t="n">
        <v>1962</v>
      </c>
      <c r="F398" s="62" t="n">
        <v>2013</v>
      </c>
      <c r="G398" s="62" t="s">
        <v>70</v>
      </c>
      <c r="H398" s="62" t="n">
        <v>3</v>
      </c>
      <c r="I398" s="62" t="n">
        <v>4</v>
      </c>
      <c r="J398" s="68" t="n">
        <v>2475.3</v>
      </c>
      <c r="K398" s="68" t="n">
        <v>2305.3</v>
      </c>
      <c r="L398" s="68" t="n">
        <v>0</v>
      </c>
      <c r="M398" s="71" t="n">
        <v>67</v>
      </c>
      <c r="N398" s="65" t="n">
        <f aca="false" ca="false" dt2D="false" dtr="false" t="normal">+O398+P398+Q398+R398+S398+T398</f>
        <v>6751122.5600000005</v>
      </c>
      <c r="O398" s="68" t="n"/>
      <c r="P398" s="63" t="n">
        <v>2037866.56</v>
      </c>
      <c r="Q398" s="63" t="n"/>
      <c r="R398" s="63" t="n"/>
      <c r="S398" s="63" t="n">
        <v>4713256</v>
      </c>
      <c r="T398" s="63" t="n"/>
      <c r="U398" s="63" t="n">
        <f aca="false" ca="false" dt2D="false" dtr="false" t="normal">$N398/($K398+$L398)</f>
        <v>2928.5223441634494</v>
      </c>
      <c r="V398" s="63" t="n">
        <f aca="false" ca="false" dt2D="false" dtr="false" t="normal">$N398/($K398+$L398)</f>
        <v>2928.5223441634494</v>
      </c>
      <c r="W398" s="89" t="n">
        <v>2021</v>
      </c>
      <c r="X398" s="4" t="n">
        <f aca="false" ca="false" dt2D="false" dtr="false" t="normal">+N398-'Приложение №2'!F398</f>
        <v>0.0000000009313225746154785</v>
      </c>
      <c r="Y398" s="120" t="e">
        <f aca="false" ca="false" dt2D="false" dtr="false" t="normal">+P398-'[1]Приложение №1'!$P387</f>
        <v>#GETTING_DATA</v>
      </c>
      <c r="AA398" s="65" t="n">
        <f aca="false" ca="false" dt2D="false" dtr="false" t="normal">SUM(AB398:AP398)</f>
        <v>6751122.56</v>
      </c>
      <c r="AB398" s="68" t="n"/>
      <c r="AC398" s="68" t="n">
        <v>1013117.73</v>
      </c>
      <c r="AD398" s="68" t="n"/>
      <c r="AE398" s="68" t="n">
        <v>787773.73</v>
      </c>
      <c r="AF398" s="68" t="n"/>
      <c r="AG398" s="68" t="n"/>
      <c r="AH398" s="68" t="n"/>
      <c r="AI398" s="68" t="n">
        <v>0</v>
      </c>
      <c r="AJ398" s="68" t="n">
        <v>4950231.1</v>
      </c>
      <c r="AK398" s="68" t="n">
        <v>0</v>
      </c>
      <c r="AL398" s="68" t="n">
        <v>0</v>
      </c>
      <c r="AM398" s="68" t="n">
        <v>0</v>
      </c>
      <c r="AN398" s="68" t="n"/>
      <c r="AO398" s="63" t="n"/>
      <c r="AP398" s="69" t="n"/>
      <c r="AQ398" s="55" t="n">
        <f aca="false" ca="false" dt2D="false" dtr="false" t="normal">+N398-'Приложение №2'!F398</f>
        <v>0.0000000009313225746154785</v>
      </c>
    </row>
    <row customHeight="true" ht="15" outlineLevel="0" r="399">
      <c r="A399" s="59" t="n">
        <f aca="false" ca="false" dt2D="false" dtr="false" t="normal">+A398+1</f>
        <v>377</v>
      </c>
      <c r="B399" s="60" t="n">
        <f aca="false" ca="false" dt2D="false" dtr="false" t="normal">+B398+1</f>
        <v>58</v>
      </c>
      <c r="C399" s="70" t="s">
        <v>78</v>
      </c>
      <c r="D399" s="70" t="s">
        <v>409</v>
      </c>
      <c r="E399" s="62" t="n">
        <v>1989</v>
      </c>
      <c r="F399" s="62" t="n">
        <v>2017</v>
      </c>
      <c r="G399" s="62" t="s">
        <v>60</v>
      </c>
      <c r="H399" s="62" t="n">
        <v>9</v>
      </c>
      <c r="I399" s="62" t="n">
        <v>3</v>
      </c>
      <c r="J399" s="68" t="n">
        <v>8049.4</v>
      </c>
      <c r="K399" s="68" t="n">
        <v>6665.5</v>
      </c>
      <c r="L399" s="68" t="n">
        <v>0</v>
      </c>
      <c r="M399" s="71" t="n">
        <v>258</v>
      </c>
      <c r="N399" s="65" t="n">
        <f aca="false" ca="false" dt2D="false" dtr="false" t="normal">+O399+P399+Q399+R399+S399+T399</f>
        <v>26264798.39</v>
      </c>
      <c r="O399" s="68" t="n"/>
      <c r="P399" s="63" t="n">
        <v>9391083.11</v>
      </c>
      <c r="Q399" s="63" t="n"/>
      <c r="R399" s="63" t="n">
        <f aca="false" ca="false" dt2D="false" dtr="false" t="normal">2140144.43+39164</f>
        <v>2179308.43</v>
      </c>
      <c r="S399" s="63" t="n">
        <v>14694406.85</v>
      </c>
      <c r="T399" s="68" t="n"/>
      <c r="U399" s="63" t="n">
        <f aca="false" ca="false" dt2D="false" dtr="false" t="normal">$N399/($K399+$L399)</f>
        <v>3940.4093301327734</v>
      </c>
      <c r="V399" s="63" t="n">
        <f aca="false" ca="false" dt2D="false" dtr="false" t="normal">$N399/($K399+$L399)</f>
        <v>3940.4093301327734</v>
      </c>
      <c r="W399" s="89" t="n">
        <v>2021</v>
      </c>
      <c r="X399" s="4" t="n">
        <f aca="false" ca="false" dt2D="false" dtr="false" t="normal">+N399-'Приложение №2'!F399</f>
        <v>0.000000007450580596923828</v>
      </c>
      <c r="Y399" s="120" t="e">
        <f aca="false" ca="false" dt2D="false" dtr="false" t="normal">+P399-'[1]Приложение №1'!$P315</f>
        <v>#GETTING_DATA</v>
      </c>
      <c r="AA399" s="65" t="n">
        <f aca="false" ca="false" dt2D="false" dtr="false" t="normal">SUM(AB399:AP399)</f>
        <v>25881031.239999995</v>
      </c>
      <c r="AB399" s="68" t="n"/>
      <c r="AC399" s="68" t="n"/>
      <c r="AD399" s="68" t="n"/>
      <c r="AE399" s="68" t="n"/>
      <c r="AF399" s="68" t="n">
        <v>0</v>
      </c>
      <c r="AG399" s="68" t="n"/>
      <c r="AH399" s="68" t="n"/>
      <c r="AI399" s="68" t="n">
        <v>0</v>
      </c>
      <c r="AJ399" s="68" t="n"/>
      <c r="AK399" s="68" t="n">
        <v>0</v>
      </c>
      <c r="AL399" s="68" t="n">
        <v>25881031.24</v>
      </c>
      <c r="AM399" s="68" t="n">
        <v>0</v>
      </c>
      <c r="AN399" s="68" t="n"/>
      <c r="AO399" s="63" t="n"/>
      <c r="AP399" s="69" t="n"/>
      <c r="AQ399" s="55" t="n">
        <f aca="false" ca="false" dt2D="false" dtr="false" t="normal">+N399-'Приложение №2'!F399</f>
        <v>0.000000007450580596923828</v>
      </c>
    </row>
    <row customHeight="true" ht="15" outlineLevel="0" r="400">
      <c r="A400" s="59" t="n">
        <f aca="false" ca="false" dt2D="false" dtr="false" t="normal">+A399+1</f>
        <v>378</v>
      </c>
      <c r="B400" s="60" t="n">
        <f aca="false" ca="false" dt2D="false" dtr="false" t="normal">+B399+1</f>
        <v>59</v>
      </c>
      <c r="C400" s="70" t="s">
        <v>78</v>
      </c>
      <c r="D400" s="70" t="s">
        <v>341</v>
      </c>
      <c r="E400" s="62" t="n">
        <v>1994</v>
      </c>
      <c r="F400" s="62" t="n">
        <v>2013</v>
      </c>
      <c r="G400" s="62" t="s">
        <v>60</v>
      </c>
      <c r="H400" s="62" t="n">
        <v>9</v>
      </c>
      <c r="I400" s="62" t="n">
        <v>3</v>
      </c>
      <c r="J400" s="68" t="n">
        <v>7891.7</v>
      </c>
      <c r="K400" s="68" t="n">
        <v>6614.4</v>
      </c>
      <c r="L400" s="68" t="n">
        <v>0</v>
      </c>
      <c r="M400" s="71" t="n">
        <v>291</v>
      </c>
      <c r="N400" s="65" t="n">
        <f aca="false" ca="false" dt2D="false" dtr="false" t="normal">+O400+P400+Q400+R400+S400+T400</f>
        <v>28868297.53</v>
      </c>
      <c r="O400" s="68" t="n"/>
      <c r="P400" s="63" t="n">
        <v>17047216.82</v>
      </c>
      <c r="Q400" s="63" t="n"/>
      <c r="R400" s="63" t="n">
        <f aca="false" ca="false" dt2D="false" dtr="false" t="normal">3086934.55+379327.59</f>
        <v>3466262.1399999997</v>
      </c>
      <c r="S400" s="63" t="n">
        <v>8354818.57</v>
      </c>
      <c r="T400" s="68" t="n"/>
      <c r="U400" s="63" t="n">
        <f aca="false" ca="false" dt2D="false" dtr="false" t="normal">$N400/($K400+$L400)</f>
        <v>4364.462011671505</v>
      </c>
      <c r="V400" s="63" t="n">
        <f aca="false" ca="false" dt2D="false" dtr="false" t="normal">$N400/($K400+$L400)</f>
        <v>4364.462011671505</v>
      </c>
      <c r="W400" s="89" t="n">
        <v>2021</v>
      </c>
      <c r="X400" s="4" t="n">
        <f aca="false" ca="false" dt2D="false" dtr="false" t="normal">+N400-'Приложение №2'!F400</f>
        <v>0</v>
      </c>
      <c r="AA400" s="65" t="n">
        <f aca="false" ca="false" dt2D="false" dtr="false" t="normal">SUM(AB400:AP400)</f>
        <v>28488969.94</v>
      </c>
      <c r="AB400" s="68" t="n"/>
      <c r="AC400" s="63" t="n"/>
      <c r="AD400" s="68" t="n"/>
      <c r="AE400" s="68" t="n"/>
      <c r="AF400" s="63" t="n"/>
      <c r="AG400" s="63" t="n"/>
      <c r="AH400" s="63" t="n"/>
      <c r="AI400" s="63" t="n"/>
      <c r="AJ400" s="68" t="n"/>
      <c r="AK400" s="63" t="n">
        <v>0</v>
      </c>
      <c r="AL400" s="68" t="n">
        <v>28488969.94</v>
      </c>
      <c r="AM400" s="63" t="n">
        <v>0</v>
      </c>
      <c r="AN400" s="68" t="n"/>
      <c r="AO400" s="68" t="n"/>
      <c r="AP400" s="79" t="n"/>
      <c r="AQ400" s="55" t="n">
        <f aca="false" ca="false" dt2D="false" dtr="false" t="normal">+N400-'Приложение №2'!F400</f>
        <v>0</v>
      </c>
    </row>
    <row customFormat="true" customHeight="true" ht="15" outlineLevel="0" r="401" s="123">
      <c r="A401" s="59" t="n">
        <f aca="false" ca="false" dt2D="false" dtr="false" t="normal">+A400+1</f>
        <v>379</v>
      </c>
      <c r="B401" s="60" t="n">
        <f aca="false" ca="false" dt2D="false" dtr="false" t="normal">+B400+1</f>
        <v>60</v>
      </c>
      <c r="C401" s="70" t="s">
        <v>78</v>
      </c>
      <c r="D401" s="70" t="s">
        <v>279</v>
      </c>
      <c r="E401" s="62" t="n">
        <v>1994</v>
      </c>
      <c r="F401" s="62" t="n">
        <v>2013</v>
      </c>
      <c r="G401" s="62" t="s">
        <v>70</v>
      </c>
      <c r="H401" s="62" t="n">
        <v>4</v>
      </c>
      <c r="I401" s="62" t="n">
        <v>3</v>
      </c>
      <c r="J401" s="68" t="n">
        <v>1981.7</v>
      </c>
      <c r="K401" s="68" t="n">
        <v>1806.7</v>
      </c>
      <c r="L401" s="68" t="n">
        <v>0</v>
      </c>
      <c r="M401" s="71" t="n">
        <v>96</v>
      </c>
      <c r="N401" s="65" t="n">
        <f aca="false" ca="false" dt2D="false" dtr="false" t="normal">+O401+P401+Q401+R401+S401+T401</f>
        <v>426872.48</v>
      </c>
      <c r="O401" s="88" t="n"/>
      <c r="P401" s="63" t="n">
        <v>426872.48</v>
      </c>
      <c r="Q401" s="63" t="n"/>
      <c r="R401" s="63" t="n"/>
      <c r="S401" s="63" t="n"/>
      <c r="T401" s="63" t="n"/>
      <c r="U401" s="63" t="n">
        <f aca="false" ca="false" dt2D="false" dtr="false" t="normal">$N401/($K401+$L401)</f>
        <v>236.271921182266</v>
      </c>
      <c r="V401" s="63" t="n">
        <f aca="false" ca="false" dt2D="false" dtr="false" t="normal">$N401/($K401+$L401)</f>
        <v>236.271921182266</v>
      </c>
      <c r="W401" s="89" t="n">
        <v>2021</v>
      </c>
      <c r="X401" s="124" t="n">
        <f aca="false" ca="false" dt2D="false" dtr="false" t="normal">+N401-'Приложение №2'!F401</f>
        <v>0</v>
      </c>
      <c r="Y401" s="125" t="e">
        <f aca="false" ca="false" dt2D="false" dtr="false" t="normal">+P401-'[1]Приложение №1'!$P243</f>
        <v>#GETTING_DATA</v>
      </c>
      <c r="AA401" s="126" t="n">
        <f aca="false" ca="false" dt2D="false" dtr="false" t="normal">SUM(AB401:AP401)</f>
        <v>426872.48</v>
      </c>
      <c r="AB401" s="127" t="n">
        <v>0</v>
      </c>
      <c r="AC401" s="127" t="n">
        <v>426872.48</v>
      </c>
      <c r="AD401" s="127" t="n">
        <v>0</v>
      </c>
      <c r="AE401" s="127" t="n">
        <v>0</v>
      </c>
      <c r="AF401" s="127" t="n">
        <v>0</v>
      </c>
      <c r="AG401" s="127" t="n"/>
      <c r="AH401" s="127" t="n"/>
      <c r="AI401" s="127" t="n">
        <v>0</v>
      </c>
      <c r="AJ401" s="127" t="n">
        <v>0</v>
      </c>
      <c r="AK401" s="127" t="n">
        <v>0</v>
      </c>
      <c r="AL401" s="127" t="n"/>
      <c r="AM401" s="127" t="n"/>
      <c r="AN401" s="127" t="n"/>
      <c r="AO401" s="128" t="n"/>
      <c r="AP401" s="129" t="n"/>
      <c r="AQ401" s="130" t="n">
        <f aca="false" ca="false" dt2D="false" dtr="false" t="normal">+N401-'Приложение №2'!F401</f>
        <v>0</v>
      </c>
    </row>
    <row customHeight="true" ht="15" outlineLevel="0" r="402">
      <c r="A402" s="59" t="n">
        <f aca="false" ca="false" dt2D="false" dtr="false" t="normal">+A401+1</f>
        <v>380</v>
      </c>
      <c r="B402" s="60" t="n">
        <f aca="false" ca="false" dt2D="false" dtr="false" t="normal">+B401+1</f>
        <v>61</v>
      </c>
      <c r="C402" s="70" t="s">
        <v>78</v>
      </c>
      <c r="D402" s="70" t="s">
        <v>81</v>
      </c>
      <c r="E402" s="62" t="n">
        <v>1982</v>
      </c>
      <c r="F402" s="62" t="n">
        <v>2013</v>
      </c>
      <c r="G402" s="62" t="s">
        <v>60</v>
      </c>
      <c r="H402" s="62" t="n">
        <v>9</v>
      </c>
      <c r="I402" s="62" t="n">
        <v>1</v>
      </c>
      <c r="J402" s="68" t="n">
        <v>5311.8</v>
      </c>
      <c r="K402" s="68" t="n">
        <v>4203.4</v>
      </c>
      <c r="L402" s="68" t="n">
        <v>81.7</v>
      </c>
      <c r="M402" s="71" t="n">
        <v>209</v>
      </c>
      <c r="N402" s="65" t="n">
        <f aca="false" ca="false" dt2D="false" dtr="false" t="normal">+O402+P402+Q402+R402+S402+T402</f>
        <v>4395052.709</v>
      </c>
      <c r="O402" s="88" t="n"/>
      <c r="P402" s="63" t="n">
        <v>95513.11</v>
      </c>
      <c r="Q402" s="63" t="n"/>
      <c r="R402" s="63" t="n">
        <v>499517.182</v>
      </c>
      <c r="S402" s="63" t="n">
        <v>3800022.417</v>
      </c>
      <c r="T402" s="68" t="n"/>
      <c r="U402" s="63" t="n">
        <f aca="false" ca="false" dt2D="false" dtr="false" t="normal">$N402/($K402+$L402)</f>
        <v>1025.659309934424</v>
      </c>
      <c r="V402" s="63" t="n">
        <f aca="false" ca="false" dt2D="false" dtr="false" t="normal">$N402/($K402+$L402)</f>
        <v>1025.659309934424</v>
      </c>
      <c r="W402" s="89" t="n">
        <v>2021</v>
      </c>
      <c r="X402" s="4" t="n">
        <f aca="false" ca="false" dt2D="false" dtr="false" t="normal">+N402-'Приложение №2'!F402</f>
        <v>-0.0010000001639127731</v>
      </c>
      <c r="Y402" s="120" t="e">
        <f aca="false" ca="false" dt2D="false" dtr="false" t="normal">+P402-'[1]Приложение №1'!$P208</f>
        <v>#GETTING_DATA</v>
      </c>
      <c r="AA402" s="65" t="n">
        <f aca="false" ca="false" dt2D="false" dtr="false" t="normal">SUM(AB402:AP402)</f>
        <v>4265131.77</v>
      </c>
      <c r="AB402" s="68" t="n">
        <v>0</v>
      </c>
      <c r="AC402" s="68" t="n"/>
      <c r="AD402" s="68" t="n"/>
      <c r="AE402" s="68" t="n"/>
      <c r="AF402" s="68" t="n"/>
      <c r="AG402" s="68" t="n"/>
      <c r="AH402" s="68" t="n">
        <v>0</v>
      </c>
      <c r="AI402" s="68" t="n">
        <v>0</v>
      </c>
      <c r="AJ402" s="68" t="n">
        <v>0</v>
      </c>
      <c r="AK402" s="68" t="n">
        <v>0</v>
      </c>
      <c r="AL402" s="68" t="n">
        <v>4265131.77</v>
      </c>
      <c r="AM402" s="68" t="n">
        <v>0</v>
      </c>
      <c r="AN402" s="68" t="n"/>
      <c r="AO402" s="63" t="n"/>
      <c r="AP402" s="69" t="n"/>
      <c r="AQ402" s="55" t="n">
        <f aca="false" ca="false" dt2D="false" dtr="false" t="normal">+N402-'Приложение №2'!F402</f>
        <v>-0.0010000001639127731</v>
      </c>
    </row>
    <row customHeight="true" ht="15" outlineLevel="0" r="403">
      <c r="A403" s="59" t="n">
        <f aca="false" ca="false" dt2D="false" dtr="false" t="normal">+A402+1</f>
        <v>381</v>
      </c>
      <c r="B403" s="60" t="n">
        <f aca="false" ca="false" dt2D="false" dtr="false" t="normal">+B402+1</f>
        <v>62</v>
      </c>
      <c r="C403" s="70" t="s">
        <v>78</v>
      </c>
      <c r="D403" s="70" t="s">
        <v>216</v>
      </c>
      <c r="E403" s="62" t="n">
        <v>1974</v>
      </c>
      <c r="F403" s="62" t="n">
        <v>2013</v>
      </c>
      <c r="G403" s="62" t="s">
        <v>60</v>
      </c>
      <c r="H403" s="62" t="n">
        <v>4</v>
      </c>
      <c r="I403" s="62" t="n">
        <v>4</v>
      </c>
      <c r="J403" s="68" t="n">
        <v>3980.6</v>
      </c>
      <c r="K403" s="68" t="n">
        <v>3493.4</v>
      </c>
      <c r="L403" s="68" t="n">
        <v>0</v>
      </c>
      <c r="M403" s="71" t="n">
        <v>143</v>
      </c>
      <c r="N403" s="65" t="n">
        <f aca="false" ca="false" dt2D="false" dtr="false" t="normal">+O403+P403+Q403+R403+S403+T403</f>
        <v>2987518.96</v>
      </c>
      <c r="O403" s="88" t="n"/>
      <c r="P403" s="63" t="n"/>
      <c r="Q403" s="63" t="n"/>
      <c r="R403" s="63" t="n">
        <v>379503.89</v>
      </c>
      <c r="S403" s="63" t="n">
        <v>2608015.07</v>
      </c>
      <c r="T403" s="63" t="n"/>
      <c r="U403" s="63" t="n">
        <f aca="false" ca="false" dt2D="false" dtr="false" t="normal">$N403/($K403+$L403)</f>
        <v>855.1894887502147</v>
      </c>
      <c r="V403" s="63" t="n">
        <f aca="false" ca="false" dt2D="false" dtr="false" t="normal">$N403/($K403+$L403)</f>
        <v>855.1894887502147</v>
      </c>
      <c r="W403" s="89" t="n">
        <v>2021</v>
      </c>
      <c r="X403" s="4" t="n">
        <f aca="false" ca="false" dt2D="false" dtr="false" t="normal">+N403-'Приложение №2'!F403</f>
        <v>0</v>
      </c>
      <c r="Y403" s="120" t="e">
        <f aca="false" ca="false" dt2D="false" dtr="false" t="normal">+P403-'[1]Приложение №1'!$P375</f>
        <v>#GETTING_DATA</v>
      </c>
      <c r="AA403" s="65" t="n">
        <f aca="false" ca="false" dt2D="false" dtr="false" t="normal">SUM(AB403:AP403)</f>
        <v>2987518.96</v>
      </c>
      <c r="AB403" s="68" t="n">
        <v>2608015.07</v>
      </c>
      <c r="AC403" s="68" t="n">
        <v>0</v>
      </c>
      <c r="AD403" s="68" t="n">
        <v>0</v>
      </c>
      <c r="AE403" s="68" t="n">
        <v>0</v>
      </c>
      <c r="AF403" s="68" t="n">
        <v>379503.89</v>
      </c>
      <c r="AG403" s="68" t="n"/>
      <c r="AH403" s="68" t="n">
        <v>0</v>
      </c>
      <c r="AI403" s="68" t="n">
        <v>0</v>
      </c>
      <c r="AJ403" s="68" t="n">
        <v>0</v>
      </c>
      <c r="AK403" s="68" t="n">
        <v>0</v>
      </c>
      <c r="AL403" s="68" t="n">
        <v>0</v>
      </c>
      <c r="AM403" s="68" t="n">
        <v>0</v>
      </c>
      <c r="AN403" s="68" t="n"/>
      <c r="AO403" s="63" t="n"/>
      <c r="AP403" s="69" t="n"/>
      <c r="AQ403" s="55" t="n">
        <f aca="false" ca="false" dt2D="false" dtr="false" t="normal">+N403-'Приложение №2'!F403</f>
        <v>0</v>
      </c>
    </row>
    <row customHeight="true" ht="15" outlineLevel="0" r="404">
      <c r="A404" s="59" t="n">
        <f aca="false" ca="false" dt2D="false" dtr="false" t="normal">+A403+1</f>
        <v>382</v>
      </c>
      <c r="B404" s="60" t="n">
        <f aca="false" ca="false" dt2D="false" dtr="false" t="normal">+B403+1</f>
        <v>63</v>
      </c>
      <c r="C404" s="70" t="s">
        <v>78</v>
      </c>
      <c r="D404" s="70" t="s">
        <v>410</v>
      </c>
      <c r="E404" s="62" t="n">
        <v>1971</v>
      </c>
      <c r="F404" s="62" t="n">
        <v>2013</v>
      </c>
      <c r="G404" s="62" t="s">
        <v>70</v>
      </c>
      <c r="H404" s="62" t="n">
        <v>4</v>
      </c>
      <c r="I404" s="62" t="n">
        <v>2</v>
      </c>
      <c r="J404" s="68" t="n">
        <v>1316.3</v>
      </c>
      <c r="K404" s="68" t="n">
        <v>1219.8</v>
      </c>
      <c r="L404" s="68" t="n">
        <v>0</v>
      </c>
      <c r="M404" s="71" t="n">
        <v>53</v>
      </c>
      <c r="N404" s="65" t="n">
        <f aca="false" ca="false" dt2D="false" dtr="false" t="normal">+O404+P404+Q404+R404+S404+T404</f>
        <v>2704444.2199999997</v>
      </c>
      <c r="O404" s="88" t="n"/>
      <c r="P404" s="63" t="n">
        <v>119491.56</v>
      </c>
      <c r="Q404" s="63" t="n"/>
      <c r="R404" s="63" t="n">
        <v>384574.49</v>
      </c>
      <c r="S404" s="63" t="n">
        <v>2200378.17</v>
      </c>
      <c r="T404" s="63" t="n"/>
      <c r="U404" s="63" t="n">
        <f aca="false" ca="false" dt2D="false" dtr="false" t="normal">$N404/($K404+$L404)</f>
        <v>2217.121019839318</v>
      </c>
      <c r="V404" s="63" t="n">
        <f aca="false" ca="false" dt2D="false" dtr="false" t="normal">$N404/($K404+$L404)</f>
        <v>2217.121019839318</v>
      </c>
      <c r="W404" s="89" t="n">
        <v>2021</v>
      </c>
      <c r="X404" s="4" t="n">
        <f aca="false" ca="false" dt2D="false" dtr="false" t="normal">+N404-'Приложение №2'!F404</f>
        <v>0</v>
      </c>
      <c r="Y404" s="120" t="e">
        <f aca="false" ca="false" dt2D="false" dtr="false" t="normal">+P404-'[1]Приложение №1'!$P333</f>
        <v>#GETTING_DATA</v>
      </c>
      <c r="AA404" s="65" t="n">
        <f aca="false" ca="false" dt2D="false" dtr="false" t="normal">SUM(AB404:AP404)</f>
        <v>2704444.2199999997</v>
      </c>
      <c r="AB404" s="68" t="n">
        <v>0</v>
      </c>
      <c r="AC404" s="68" t="n"/>
      <c r="AD404" s="68" t="n"/>
      <c r="AE404" s="68" t="n">
        <v>632742.44</v>
      </c>
      <c r="AF404" s="68" t="n">
        <v>106742.45</v>
      </c>
      <c r="AG404" s="68" t="n"/>
      <c r="AH404" s="68" t="n">
        <v>0</v>
      </c>
      <c r="AI404" s="68" t="n">
        <v>0</v>
      </c>
      <c r="AJ404" s="68" t="n">
        <v>0</v>
      </c>
      <c r="AK404" s="68" t="n">
        <v>0</v>
      </c>
      <c r="AL404" s="68" t="n">
        <v>1964959.33</v>
      </c>
      <c r="AM404" s="68" t="n"/>
      <c r="AN404" s="68" t="n"/>
      <c r="AO404" s="63" t="n"/>
      <c r="AP404" s="69" t="n"/>
      <c r="AQ404" s="55" t="n">
        <f aca="false" ca="false" dt2D="false" dtr="false" t="normal">+N404-'Приложение №2'!F404</f>
        <v>0</v>
      </c>
    </row>
    <row customHeight="true" ht="15" outlineLevel="0" r="405">
      <c r="A405" s="59" t="n">
        <f aca="false" ca="false" dt2D="false" dtr="false" t="normal">+A404+1</f>
        <v>383</v>
      </c>
      <c r="B405" s="60" t="n">
        <f aca="false" ca="false" dt2D="false" dtr="false" t="normal">+B404+1</f>
        <v>64</v>
      </c>
      <c r="C405" s="70" t="s">
        <v>78</v>
      </c>
      <c r="D405" s="70" t="s">
        <v>82</v>
      </c>
      <c r="E405" s="62" t="n">
        <v>1972</v>
      </c>
      <c r="F405" s="62" t="n">
        <v>2013</v>
      </c>
      <c r="G405" s="62" t="s">
        <v>60</v>
      </c>
      <c r="H405" s="62" t="n">
        <v>5</v>
      </c>
      <c r="I405" s="62" t="n">
        <v>8</v>
      </c>
      <c r="J405" s="68" t="n">
        <v>6647</v>
      </c>
      <c r="K405" s="68" t="n">
        <v>6127</v>
      </c>
      <c r="L405" s="68" t="n">
        <v>0</v>
      </c>
      <c r="M405" s="71" t="n">
        <v>290</v>
      </c>
      <c r="N405" s="65" t="n">
        <f aca="false" ca="false" dt2D="false" dtr="false" t="normal">+O405+P405+Q405+R405+S405+T405</f>
        <v>28547258.98</v>
      </c>
      <c r="O405" s="88" t="n"/>
      <c r="P405" s="68" t="n">
        <v>12335209.32</v>
      </c>
      <c r="Q405" s="68" t="n"/>
      <c r="R405" s="68" t="n">
        <v>443406.18</v>
      </c>
      <c r="S405" s="68" t="n">
        <v>15768643.48</v>
      </c>
      <c r="T405" s="63" t="n"/>
      <c r="U405" s="63" t="n">
        <f aca="false" ca="false" dt2D="false" dtr="false" t="normal">$N405/($K405+$L405)</f>
        <v>4659.255586747185</v>
      </c>
      <c r="V405" s="63" t="n">
        <f aca="false" ca="false" dt2D="false" dtr="false" t="normal">$N405/($K405+$L405)</f>
        <v>4659.255586747185</v>
      </c>
      <c r="W405" s="89" t="n">
        <v>2021</v>
      </c>
      <c r="X405" s="4" t="n">
        <f aca="false" ca="false" dt2D="false" dtr="false" t="normal">+N405-'Приложение №2'!F405</f>
        <v>0.000000003725290298461914</v>
      </c>
      <c r="Y405" s="120" t="e">
        <f aca="false" ca="false" dt2D="false" dtr="false" t="normal">+P405-'[1]Приложение №1'!$P208</f>
        <v>#GETTING_DATA</v>
      </c>
      <c r="AA405" s="65" t="n">
        <f aca="false" ca="false" dt2D="false" dtr="false" t="normal">SUM(AB405:AP405)</f>
        <v>28547258.979999997</v>
      </c>
      <c r="AB405" s="68" t="n">
        <v>0</v>
      </c>
      <c r="AC405" s="68" t="n">
        <v>0</v>
      </c>
      <c r="AD405" s="68" t="n">
        <v>0</v>
      </c>
      <c r="AE405" s="68" t="n">
        <v>0</v>
      </c>
      <c r="AF405" s="68" t="n"/>
      <c r="AG405" s="68" t="n"/>
      <c r="AH405" s="68" t="n">
        <v>0</v>
      </c>
      <c r="AI405" s="68" t="n">
        <v>0</v>
      </c>
      <c r="AJ405" s="68" t="n">
        <v>6505628.83</v>
      </c>
      <c r="AK405" s="68" t="n">
        <v>0</v>
      </c>
      <c r="AL405" s="68" t="n">
        <v>22041630.15</v>
      </c>
      <c r="AM405" s="68" t="n">
        <v>0</v>
      </c>
      <c r="AN405" s="68" t="n"/>
      <c r="AO405" s="63" t="n"/>
      <c r="AP405" s="69" t="n"/>
      <c r="AQ405" s="55" t="n">
        <f aca="false" ca="false" dt2D="false" dtr="false" t="normal">+N405-'Приложение №2'!F405</f>
        <v>0.000000003725290298461914</v>
      </c>
    </row>
    <row customHeight="true" ht="15" outlineLevel="0" r="406">
      <c r="A406" s="59" t="n">
        <f aca="false" ca="false" dt2D="false" dtr="false" t="normal">+A405+1</f>
        <v>384</v>
      </c>
      <c r="B406" s="60" t="n">
        <f aca="false" ca="false" dt2D="false" dtr="false" t="normal">+B405+1</f>
        <v>65</v>
      </c>
      <c r="C406" s="70" t="s">
        <v>78</v>
      </c>
      <c r="D406" s="70" t="s">
        <v>151</v>
      </c>
      <c r="E406" s="62" t="n">
        <v>1975</v>
      </c>
      <c r="F406" s="62" t="n">
        <v>2013</v>
      </c>
      <c r="G406" s="62" t="s">
        <v>70</v>
      </c>
      <c r="H406" s="62" t="n">
        <v>4</v>
      </c>
      <c r="I406" s="62" t="n">
        <v>6</v>
      </c>
      <c r="J406" s="68" t="n">
        <v>4262.6</v>
      </c>
      <c r="K406" s="68" t="n">
        <v>3897.8</v>
      </c>
      <c r="L406" s="68" t="n">
        <v>0</v>
      </c>
      <c r="M406" s="71" t="n">
        <v>159</v>
      </c>
      <c r="N406" s="65" t="n">
        <f aca="false" ca="false" dt2D="false" dtr="false" t="normal">+O406+P406+Q406+R406+S406+T406</f>
        <v>9730465.93</v>
      </c>
      <c r="O406" s="88" t="n"/>
      <c r="P406" s="63" t="n">
        <v>5267047.08</v>
      </c>
      <c r="Q406" s="63" t="n"/>
      <c r="R406" s="82" t="n"/>
      <c r="S406" s="63" t="n">
        <v>4463418.85</v>
      </c>
      <c r="T406" s="63" t="n"/>
      <c r="U406" s="63" t="n">
        <f aca="false" ca="false" dt2D="false" dtr="false" t="normal">$N406/($K406+$L406)</f>
        <v>2496.3994894555904</v>
      </c>
      <c r="V406" s="63" t="n">
        <f aca="false" ca="false" dt2D="false" dtr="false" t="normal">$N406/($K406+$L406)</f>
        <v>2496.3994894555904</v>
      </c>
      <c r="W406" s="89" t="n">
        <v>2021</v>
      </c>
      <c r="X406" s="4" t="n">
        <f aca="false" ca="false" dt2D="false" dtr="false" t="normal">+N406-'Приложение №2'!F406</f>
        <v>0</v>
      </c>
      <c r="Y406" s="120" t="e">
        <f aca="false" ca="false" dt2D="false" dtr="false" t="normal">+P406-'[1]Приложение №1'!$P244</f>
        <v>#GETTING_DATA</v>
      </c>
      <c r="AA406" s="65" t="n">
        <f aca="false" ca="false" dt2D="false" dtr="false" t="normal">SUM(AB406:AP406)</f>
        <v>9730465.93</v>
      </c>
      <c r="AB406" s="68" t="n"/>
      <c r="AC406" s="68" t="n"/>
      <c r="AD406" s="68" t="n"/>
      <c r="AE406" s="68" t="n"/>
      <c r="AF406" s="68" t="n"/>
      <c r="AG406" s="68" t="n"/>
      <c r="AH406" s="68" t="n"/>
      <c r="AI406" s="68" t="n">
        <v>0</v>
      </c>
      <c r="AJ406" s="68" t="n">
        <v>9730465.93</v>
      </c>
      <c r="AK406" s="68" t="n">
        <v>0</v>
      </c>
      <c r="AL406" s="68" t="n"/>
      <c r="AM406" s="68" t="n"/>
      <c r="AN406" s="68" t="n"/>
      <c r="AO406" s="63" t="n"/>
      <c r="AP406" s="69" t="n"/>
      <c r="AQ406" s="55" t="n">
        <f aca="false" ca="false" dt2D="false" dtr="false" t="normal">+N406-'Приложение №2'!F406</f>
        <v>0</v>
      </c>
    </row>
    <row customHeight="true" ht="15" outlineLevel="0" r="407">
      <c r="A407" s="59" t="n">
        <f aca="false" ca="false" dt2D="false" dtr="false" t="normal">+A406+1</f>
        <v>385</v>
      </c>
      <c r="B407" s="60" t="n">
        <f aca="false" ca="false" dt2D="false" dtr="false" t="normal">+B406+1</f>
        <v>66</v>
      </c>
      <c r="C407" s="70" t="s">
        <v>78</v>
      </c>
      <c r="D407" s="70" t="s">
        <v>218</v>
      </c>
      <c r="E407" s="62" t="n">
        <v>1974</v>
      </c>
      <c r="F407" s="62" t="n">
        <v>2017</v>
      </c>
      <c r="G407" s="62" t="s">
        <v>60</v>
      </c>
      <c r="H407" s="62" t="n">
        <v>4</v>
      </c>
      <c r="I407" s="62" t="n">
        <v>4</v>
      </c>
      <c r="J407" s="68" t="n">
        <v>3937.2</v>
      </c>
      <c r="K407" s="68" t="n">
        <v>3446.8</v>
      </c>
      <c r="L407" s="68" t="n">
        <v>0</v>
      </c>
      <c r="M407" s="71" t="n">
        <v>127</v>
      </c>
      <c r="N407" s="65" t="n">
        <f aca="false" ca="false" dt2D="false" dtr="false" t="normal">+O407+P407+Q407+R407+S407+T407</f>
        <v>1927335.88</v>
      </c>
      <c r="O407" s="88" t="n"/>
      <c r="P407" s="63" t="n"/>
      <c r="Q407" s="63" t="n"/>
      <c r="R407" s="63" t="n"/>
      <c r="S407" s="63" t="n">
        <f aca="false" ca="false" dt2D="false" dtr="false" t="normal">1854602.17+72733.71</f>
        <v>1927335.88</v>
      </c>
      <c r="T407" s="63" t="n"/>
      <c r="U407" s="63" t="n">
        <f aca="false" ca="false" dt2D="false" dtr="false" t="normal">$N407/($K407+$L407)</f>
        <v>559.1667285598236</v>
      </c>
      <c r="V407" s="63" t="n">
        <f aca="false" ca="false" dt2D="false" dtr="false" t="normal">$N407/($K407+$L407)</f>
        <v>559.1667285598236</v>
      </c>
      <c r="W407" s="89" t="n">
        <v>2021</v>
      </c>
      <c r="X407" s="4" t="n">
        <f aca="false" ca="false" dt2D="false" dtr="false" t="normal">+N407-'Приложение №2'!F407</f>
        <v>0</v>
      </c>
      <c r="Y407" s="120" t="e">
        <f aca="false" ca="false" dt2D="false" dtr="false" t="normal">+P407-'[1]Приложение №1'!$P392</f>
        <v>#GETTING_DATA</v>
      </c>
      <c r="AA407" s="65" t="n">
        <f aca="false" ca="false" dt2D="false" dtr="false" t="normal">SUM(AB407:AP407)</f>
        <v>1854602.17</v>
      </c>
      <c r="AB407" s="68" t="n">
        <v>1854602.17</v>
      </c>
      <c r="AC407" s="68" t="n">
        <v>0</v>
      </c>
      <c r="AD407" s="68" t="n">
        <v>0</v>
      </c>
      <c r="AE407" s="68" t="n">
        <v>0</v>
      </c>
      <c r="AF407" s="68" t="n">
        <v>0</v>
      </c>
      <c r="AG407" s="68" t="n"/>
      <c r="AH407" s="68" t="n">
        <v>0</v>
      </c>
      <c r="AI407" s="68" t="n">
        <v>0</v>
      </c>
      <c r="AJ407" s="68" t="n">
        <v>0</v>
      </c>
      <c r="AK407" s="68" t="n">
        <v>0</v>
      </c>
      <c r="AL407" s="68" t="n">
        <v>0</v>
      </c>
      <c r="AM407" s="68" t="n">
        <v>0</v>
      </c>
      <c r="AN407" s="68" t="n"/>
      <c r="AO407" s="63" t="n"/>
      <c r="AP407" s="69" t="n"/>
      <c r="AQ407" s="55" t="n">
        <f aca="false" ca="false" dt2D="false" dtr="false" t="normal">+N407-'Приложение №2'!F407</f>
        <v>0</v>
      </c>
    </row>
    <row customHeight="true" ht="15" outlineLevel="0" r="408">
      <c r="A408" s="59" t="n">
        <f aca="false" ca="false" dt2D="false" dtr="false" t="normal">+A407+1</f>
        <v>386</v>
      </c>
      <c r="B408" s="60" t="n">
        <f aca="false" ca="false" dt2D="false" dtr="false" t="normal">+B407+1</f>
        <v>67</v>
      </c>
      <c r="C408" s="70" t="s">
        <v>78</v>
      </c>
      <c r="D408" s="70" t="s">
        <v>157</v>
      </c>
      <c r="E408" s="62" t="n">
        <v>1978</v>
      </c>
      <c r="F408" s="62" t="n">
        <v>2008</v>
      </c>
      <c r="G408" s="62" t="s">
        <v>60</v>
      </c>
      <c r="H408" s="62" t="n">
        <v>5</v>
      </c>
      <c r="I408" s="62" t="n">
        <v>4</v>
      </c>
      <c r="J408" s="68" t="n">
        <v>4929.7</v>
      </c>
      <c r="K408" s="68" t="n">
        <v>4349.2</v>
      </c>
      <c r="L408" s="68" t="n">
        <v>0</v>
      </c>
      <c r="M408" s="71" t="n">
        <v>213</v>
      </c>
      <c r="N408" s="65" t="n">
        <f aca="false" ca="false" dt2D="false" dtr="false" t="normal">+O408+P408+Q408+R408+S408+T408</f>
        <v>901977.7</v>
      </c>
      <c r="O408" s="88" t="n"/>
      <c r="P408" s="63" t="n"/>
      <c r="Q408" s="63" t="n"/>
      <c r="R408" s="63" t="n"/>
      <c r="S408" s="63" t="n">
        <v>901977.7</v>
      </c>
      <c r="T408" s="63" t="n"/>
      <c r="U408" s="63" t="n">
        <f aca="false" ca="false" dt2D="false" dtr="false" t="normal">$N408/($K408+$L408)</f>
        <v>207.38933596983352</v>
      </c>
      <c r="V408" s="63" t="n">
        <f aca="false" ca="false" dt2D="false" dtr="false" t="normal">$N408/($K408+$L408)</f>
        <v>207.38933596983352</v>
      </c>
      <c r="W408" s="89" t="n">
        <v>2021</v>
      </c>
      <c r="X408" s="4" t="n">
        <f aca="false" ca="false" dt2D="false" dtr="false" t="normal">+N408-'Приложение №2'!F408</f>
        <v>0</v>
      </c>
      <c r="Y408" s="120" t="e">
        <f aca="false" ca="false" dt2D="false" dtr="false" t="normal">+P408-'[1]Приложение №1'!$P242</f>
        <v>#GETTING_DATA</v>
      </c>
      <c r="AA408" s="65" t="n">
        <f aca="false" ca="false" dt2D="false" dtr="false" t="normal">SUM(AB408:AP408)</f>
        <v>901977.7</v>
      </c>
      <c r="AB408" s="68" t="n">
        <v>0</v>
      </c>
      <c r="AC408" s="68" t="n"/>
      <c r="AD408" s="68" t="n"/>
      <c r="AE408" s="68" t="n">
        <v>901977.7</v>
      </c>
      <c r="AF408" s="68" t="n"/>
      <c r="AG408" s="68" t="n"/>
      <c r="AH408" s="68" t="n"/>
      <c r="AI408" s="68" t="n"/>
      <c r="AJ408" s="68" t="n"/>
      <c r="AK408" s="68" t="n"/>
      <c r="AL408" s="68" t="n"/>
      <c r="AM408" s="68" t="n"/>
      <c r="AN408" s="68" t="n"/>
      <c r="AO408" s="63" t="n"/>
      <c r="AP408" s="69" t="n"/>
      <c r="AQ408" s="55" t="n">
        <f aca="false" ca="false" dt2D="false" dtr="false" t="normal">+N408-'Приложение №2'!F408</f>
        <v>0</v>
      </c>
    </row>
    <row customHeight="true" ht="15" outlineLevel="0" r="409">
      <c r="A409" s="59" t="n">
        <f aca="false" ca="false" dt2D="false" dtr="false" t="normal">+A408+1</f>
        <v>387</v>
      </c>
      <c r="B409" s="60" t="n">
        <f aca="false" ca="false" dt2D="false" dtr="false" t="normal">+B408+1</f>
        <v>68</v>
      </c>
      <c r="C409" s="70" t="s">
        <v>78</v>
      </c>
      <c r="D409" s="70" t="s">
        <v>411</v>
      </c>
      <c r="E409" s="62" t="n">
        <v>1978</v>
      </c>
      <c r="F409" s="62" t="n">
        <v>2008</v>
      </c>
      <c r="G409" s="62" t="s">
        <v>60</v>
      </c>
      <c r="H409" s="62" t="n">
        <v>5</v>
      </c>
      <c r="I409" s="62" t="n">
        <v>4</v>
      </c>
      <c r="J409" s="68" t="n">
        <v>4887.2</v>
      </c>
      <c r="K409" s="68" t="n">
        <v>4314.3</v>
      </c>
      <c r="L409" s="68" t="n">
        <v>0</v>
      </c>
      <c r="M409" s="71" t="n">
        <v>187</v>
      </c>
      <c r="N409" s="65" t="n">
        <f aca="false" ca="false" dt2D="false" dtr="false" t="normal">+O409+P409+Q409+R409+S409+T409</f>
        <v>15357582.04</v>
      </c>
      <c r="O409" s="68" t="n"/>
      <c r="P409" s="63" t="n">
        <f aca="false" ca="false" dt2D="false" dtr="false" t="normal">7376936.89+177447.37</f>
        <v>7554384.26</v>
      </c>
      <c r="Q409" s="63" t="n"/>
      <c r="R409" s="63" t="n">
        <f aca="false" ca="false" dt2D="false" dtr="false" t="normal">747572.76+239872.33</f>
        <v>987445.09</v>
      </c>
      <c r="S409" s="63" t="n">
        <v>6800843.52</v>
      </c>
      <c r="T409" s="63" t="n">
        <v>14909.17</v>
      </c>
      <c r="U409" s="63" t="n">
        <f aca="false" ca="false" dt2D="false" dtr="false" t="normal">$N409/($K409+$L409)</f>
        <v>3559.69265929583</v>
      </c>
      <c r="V409" s="63" t="n">
        <f aca="false" ca="false" dt2D="false" dtr="false" t="normal">$N409/($K409+$L409)</f>
        <v>3559.69265929583</v>
      </c>
      <c r="W409" s="89" t="n">
        <v>2021</v>
      </c>
      <c r="X409" s="4" t="n">
        <f aca="false" ca="false" dt2D="false" dtr="false" t="normal">+N409-'Приложение №2'!F409</f>
        <v>0</v>
      </c>
      <c r="Y409" s="120" t="e">
        <f aca="false" ca="false" dt2D="false" dtr="false" t="normal">+P409-'[1]Приложение №1'!$P367</f>
        <v>#GETTING_DATA</v>
      </c>
      <c r="AA409" s="65" t="n">
        <f aca="false" ca="false" dt2D="false" dtr="false" t="normal">SUM(AB409:AP409)</f>
        <v>14925353.17</v>
      </c>
      <c r="AB409" s="68" t="n">
        <v>3921571.12</v>
      </c>
      <c r="AC409" s="68" t="n">
        <v>2013783.5</v>
      </c>
      <c r="AD409" s="68" t="n"/>
      <c r="AE409" s="68" t="n">
        <v>1333641.53</v>
      </c>
      <c r="AF409" s="68" t="n"/>
      <c r="AG409" s="68" t="n"/>
      <c r="AH409" s="68" t="n"/>
      <c r="AI409" s="68" t="n">
        <v>0</v>
      </c>
      <c r="AJ409" s="68" t="n">
        <v>3219238.34</v>
      </c>
      <c r="AK409" s="68" t="n">
        <v>0</v>
      </c>
      <c r="AL409" s="68" t="n"/>
      <c r="AM409" s="68" t="n">
        <v>4437118.68</v>
      </c>
      <c r="AN409" s="68" t="n"/>
      <c r="AO409" s="63" t="n"/>
      <c r="AP409" s="69" t="n"/>
      <c r="AQ409" s="55" t="n">
        <f aca="false" ca="false" dt2D="false" dtr="false" t="normal">+N409-'Приложение №2'!F409</f>
        <v>0</v>
      </c>
    </row>
    <row customHeight="true" ht="15" outlineLevel="0" r="410">
      <c r="A410" s="59" t="n">
        <f aca="false" ca="false" dt2D="false" dtr="false" t="normal">+A409+1</f>
        <v>388</v>
      </c>
      <c r="B410" s="60" t="n">
        <f aca="false" ca="false" dt2D="false" dtr="false" t="normal">+B409+1</f>
        <v>69</v>
      </c>
      <c r="C410" s="70" t="s">
        <v>78</v>
      </c>
      <c r="D410" s="70" t="s">
        <v>412</v>
      </c>
      <c r="E410" s="62" t="n">
        <v>1979</v>
      </c>
      <c r="F410" s="62" t="n">
        <v>2008</v>
      </c>
      <c r="G410" s="62" t="s">
        <v>60</v>
      </c>
      <c r="H410" s="62" t="n">
        <v>5</v>
      </c>
      <c r="I410" s="62" t="n">
        <v>4</v>
      </c>
      <c r="J410" s="68" t="n">
        <v>4897.1</v>
      </c>
      <c r="K410" s="68" t="n">
        <v>4329.3</v>
      </c>
      <c r="L410" s="68" t="n">
        <v>0</v>
      </c>
      <c r="M410" s="71" t="n">
        <v>199</v>
      </c>
      <c r="N410" s="65" t="n">
        <f aca="false" ca="false" dt2D="false" dtr="false" t="normal">+O410+P410+Q410+R410+S410+T410</f>
        <v>18183527.16</v>
      </c>
      <c r="O410" s="68" t="n"/>
      <c r="P410" s="63" t="n">
        <f aca="false" ca="false" dt2D="false" dtr="false" t="normal">8589840.61+132414.96</f>
        <v>8722255.57</v>
      </c>
      <c r="Q410" s="63" t="n"/>
      <c r="R410" s="63" t="n">
        <f aca="false" ca="false" dt2D="false" dtr="false" t="normal">838568.82+241263.4</f>
        <v>1079832.22</v>
      </c>
      <c r="S410" s="63" t="n">
        <f aca="false" ca="false" dt2D="false" dtr="false" t="normal">8305325.16+61281.95+0.0099999999979</f>
        <v>8366607.12</v>
      </c>
      <c r="T410" s="63" t="n">
        <v>14832.25</v>
      </c>
      <c r="U410" s="63" t="n">
        <f aca="false" ca="false" dt2D="false" dtr="false" t="normal">$N410/($K410+$L410)</f>
        <v>4200.107906589979</v>
      </c>
      <c r="V410" s="63" t="n">
        <f aca="false" ca="false" dt2D="false" dtr="false" t="normal">$N410/($K410+$L410)</f>
        <v>4200.107906589979</v>
      </c>
      <c r="W410" s="89" t="n">
        <v>2021</v>
      </c>
      <c r="X410" s="4" t="n">
        <f aca="false" ca="false" dt2D="false" dtr="false" t="normal">+N410-'Приложение №2'!F410</f>
        <v>0</v>
      </c>
      <c r="Y410" s="120" t="e">
        <f aca="false" ca="false" dt2D="false" dtr="false" t="normal">+P410-'[1]Приложение №1'!$P368</f>
        <v>#GETTING_DATA</v>
      </c>
      <c r="AA410" s="65" t="n">
        <f aca="false" ca="false" dt2D="false" dtr="false" t="normal">SUM(AB410:AP410)</f>
        <v>17733734.59</v>
      </c>
      <c r="AB410" s="68" t="n">
        <v>4232268.18</v>
      </c>
      <c r="AC410" s="68" t="n">
        <v>2062048.94</v>
      </c>
      <c r="AD410" s="68" t="n"/>
      <c r="AE410" s="68" t="n">
        <v>1051590.56</v>
      </c>
      <c r="AF410" s="68" t="n"/>
      <c r="AG410" s="68" t="n"/>
      <c r="AH410" s="68" t="n"/>
      <c r="AI410" s="68" t="n">
        <v>0</v>
      </c>
      <c r="AJ410" s="68" t="n">
        <v>3859127.67</v>
      </c>
      <c r="AK410" s="68" t="n">
        <v>0</v>
      </c>
      <c r="AL410" s="68" t="n"/>
      <c r="AM410" s="68" t="n">
        <v>6528699.24</v>
      </c>
      <c r="AN410" s="68" t="n"/>
      <c r="AO410" s="63" t="n"/>
      <c r="AP410" s="69" t="n"/>
      <c r="AQ410" s="131" t="n">
        <f aca="false" ca="false" dt2D="false" dtr="false" t="normal">+N410-'Приложение №2'!F410</f>
        <v>0</v>
      </c>
    </row>
    <row customHeight="true" ht="15" outlineLevel="0" r="411">
      <c r="A411" s="59" t="n">
        <f aca="false" ca="false" dt2D="false" dtr="false" t="normal">+A410+1</f>
        <v>389</v>
      </c>
      <c r="B411" s="60" t="n">
        <f aca="false" ca="false" dt2D="false" dtr="false" t="normal">+B410+1</f>
        <v>70</v>
      </c>
      <c r="C411" s="70" t="s">
        <v>78</v>
      </c>
      <c r="D411" s="70" t="s">
        <v>413</v>
      </c>
      <c r="E411" s="62" t="n">
        <v>1977</v>
      </c>
      <c r="F411" s="62" t="n">
        <v>2013</v>
      </c>
      <c r="G411" s="62" t="s">
        <v>60</v>
      </c>
      <c r="H411" s="62" t="n">
        <v>5</v>
      </c>
      <c r="I411" s="62" t="n">
        <v>4</v>
      </c>
      <c r="J411" s="68" t="n">
        <v>3776.9</v>
      </c>
      <c r="K411" s="68" t="n">
        <v>3431.8</v>
      </c>
      <c r="L411" s="68" t="n">
        <v>0</v>
      </c>
      <c r="M411" s="71" t="n">
        <v>165</v>
      </c>
      <c r="N411" s="65" t="n">
        <f aca="false" ca="false" dt2D="false" dtr="false" t="normal">+O411+P411+Q411+R411+S411+T411</f>
        <v>11763982.7</v>
      </c>
      <c r="O411" s="68" t="n"/>
      <c r="P411" s="63" t="n">
        <v>5600490.44</v>
      </c>
      <c r="Q411" s="63" t="n"/>
      <c r="R411" s="63" t="n">
        <f aca="false" ca="false" dt2D="false" dtr="false" t="normal">576406.06+226831.7</f>
        <v>803237.76</v>
      </c>
      <c r="S411" s="63" t="n">
        <f aca="false" ca="false" dt2D="false" dtr="false" t="normal">5183287.97+176966.53</f>
        <v>5360254.5</v>
      </c>
      <c r="T411" s="63" t="n"/>
      <c r="U411" s="63" t="n">
        <f aca="false" ca="false" dt2D="false" dtr="false" t="normal">$N411/($K411+$L411)</f>
        <v>3427.9336499796023</v>
      </c>
      <c r="V411" s="63" t="n">
        <f aca="false" ca="false" dt2D="false" dtr="false" t="normal">$N411/($K411+$L411)</f>
        <v>3427.9336499796023</v>
      </c>
      <c r="W411" s="89" t="n">
        <v>2021</v>
      </c>
      <c r="X411" s="4" t="n">
        <f aca="false" ca="false" dt2D="false" dtr="false" t="normal">+N411-'Приложение №2'!F411</f>
        <v>0.000000001862645149230957</v>
      </c>
      <c r="Y411" s="120" t="e">
        <f aca="false" ca="false" dt2D="false" dtr="false" t="normal">+P411-'[1]Приложение №1'!$P369</f>
        <v>#GETTING_DATA</v>
      </c>
      <c r="AA411" s="65" t="n">
        <f aca="false" ca="false" dt2D="false" dtr="false" t="normal">SUM(AB411:AP411)</f>
        <v>11360184.469999999</v>
      </c>
      <c r="AB411" s="68" t="n">
        <v>3337702.32</v>
      </c>
      <c r="AC411" s="68" t="n">
        <v>1996791.36</v>
      </c>
      <c r="AD411" s="68" t="n">
        <v>1053038.83</v>
      </c>
      <c r="AE411" s="68" t="n">
        <v>1225903.62</v>
      </c>
      <c r="AF411" s="68" t="n"/>
      <c r="AG411" s="68" t="n"/>
      <c r="AH411" s="68" t="n"/>
      <c r="AI411" s="68" t="n">
        <v>0</v>
      </c>
      <c r="AJ411" s="68" t="n">
        <v>3746748.34</v>
      </c>
      <c r="AK411" s="68" t="n">
        <v>0</v>
      </c>
      <c r="AL411" s="68" t="n"/>
      <c r="AM411" s="68" t="n"/>
      <c r="AN411" s="68" t="n"/>
      <c r="AO411" s="63" t="n"/>
      <c r="AP411" s="69" t="n"/>
      <c r="AQ411" s="55" t="n">
        <f aca="false" ca="false" dt2D="false" dtr="false" t="normal">+N411-'Приложение №2'!F411</f>
        <v>0.000000001862645149230957</v>
      </c>
    </row>
    <row customHeight="true" ht="15" outlineLevel="0" r="412">
      <c r="A412" s="59" t="n">
        <f aca="false" ca="false" dt2D="false" dtr="false" t="normal">+A411+1</f>
        <v>390</v>
      </c>
      <c r="B412" s="60" t="n">
        <f aca="false" ca="false" dt2D="false" dtr="false" t="normal">+B411+1</f>
        <v>71</v>
      </c>
      <c r="C412" s="70" t="s">
        <v>78</v>
      </c>
      <c r="D412" s="70" t="s">
        <v>414</v>
      </c>
      <c r="E412" s="62" t="n">
        <v>1978</v>
      </c>
      <c r="F412" s="62" t="n">
        <v>2008</v>
      </c>
      <c r="G412" s="62" t="s">
        <v>60</v>
      </c>
      <c r="H412" s="62" t="n">
        <v>5</v>
      </c>
      <c r="I412" s="62" t="n">
        <v>4</v>
      </c>
      <c r="J412" s="68" t="n">
        <v>3883.8</v>
      </c>
      <c r="K412" s="68" t="n">
        <v>3478.6</v>
      </c>
      <c r="L412" s="68" t="n">
        <v>0</v>
      </c>
      <c r="M412" s="71" t="n">
        <v>222</v>
      </c>
      <c r="N412" s="65" t="n">
        <f aca="false" ca="false" dt2D="false" dtr="false" t="normal">+O412+P412+Q412+R412+S412+T412</f>
        <v>8060858.29</v>
      </c>
      <c r="O412" s="68" t="n"/>
      <c r="P412" s="63" t="n">
        <v>1936262.58</v>
      </c>
      <c r="Q412" s="63" t="n"/>
      <c r="R412" s="63" t="n">
        <f aca="false" ca="false" dt2D="false" dtr="false" t="normal">443624.96+227423.21</f>
        <v>671048.17</v>
      </c>
      <c r="S412" s="63" t="n">
        <f aca="false" ca="false" dt2D="false" dtr="false" t="normal">5318921.04+134626.5</f>
        <v>5453547.54</v>
      </c>
      <c r="T412" s="63" t="n"/>
      <c r="U412" s="63" t="n">
        <f aca="false" ca="false" dt2D="false" dtr="false" t="normal">$N412/($K412+$L412)</f>
        <v>2317.270824469614</v>
      </c>
      <c r="V412" s="63" t="n">
        <f aca="false" ca="false" dt2D="false" dtr="false" t="normal">$N412/($K412+$L412)</f>
        <v>2317.270824469614</v>
      </c>
      <c r="W412" s="89" t="n">
        <v>2021</v>
      </c>
      <c r="X412" s="4" t="n">
        <f aca="false" ca="false" dt2D="false" dtr="false" t="normal">+N412-'Приложение №2'!F412</f>
        <v>0</v>
      </c>
      <c r="Y412" s="120" t="e">
        <f aca="false" ca="false" dt2D="false" dtr="false" t="normal">+P412-'[1]Приложение №1'!$P318</f>
        <v>#GETTING_DATA</v>
      </c>
      <c r="AA412" s="65" t="n">
        <f aca="false" ca="false" dt2D="false" dtr="false" t="normal">SUM(AB412:AP412)</f>
        <v>7698808.58</v>
      </c>
      <c r="AB412" s="68" t="n">
        <v>3384237.96</v>
      </c>
      <c r="AC412" s="68" t="n">
        <v>2165362.16</v>
      </c>
      <c r="AD412" s="68" t="n">
        <v>1053038.83</v>
      </c>
      <c r="AE412" s="68" t="n">
        <v>1096169.63</v>
      </c>
      <c r="AF412" s="68" t="n"/>
      <c r="AG412" s="68" t="n"/>
      <c r="AH412" s="68" t="n"/>
      <c r="AI412" s="68" t="n"/>
      <c r="AJ412" s="68" t="n"/>
      <c r="AK412" s="68" t="n"/>
      <c r="AL412" s="68" t="n"/>
      <c r="AM412" s="68" t="n"/>
      <c r="AN412" s="68" t="n"/>
      <c r="AO412" s="63" t="n"/>
      <c r="AP412" s="69" t="n"/>
      <c r="AQ412" s="55" t="n">
        <f aca="false" ca="false" dt2D="false" dtr="false" t="normal">+N412-'Приложение №2'!F412</f>
        <v>0</v>
      </c>
    </row>
    <row customHeight="true" ht="15" outlineLevel="0" r="413">
      <c r="A413" s="59" t="n">
        <f aca="false" ca="false" dt2D="false" dtr="false" t="normal">+A412+1</f>
        <v>391</v>
      </c>
      <c r="B413" s="60" t="n">
        <f aca="false" ca="false" dt2D="false" dtr="false" t="normal">+B412+1</f>
        <v>72</v>
      </c>
      <c r="C413" s="70" t="s">
        <v>78</v>
      </c>
      <c r="D413" s="70" t="s">
        <v>415</v>
      </c>
      <c r="E413" s="62" t="n">
        <v>1978</v>
      </c>
      <c r="F413" s="62" t="n">
        <v>2013</v>
      </c>
      <c r="G413" s="62" t="s">
        <v>60</v>
      </c>
      <c r="H413" s="62" t="n">
        <v>5</v>
      </c>
      <c r="I413" s="62" t="n">
        <v>4</v>
      </c>
      <c r="J413" s="68" t="n">
        <v>4866.6</v>
      </c>
      <c r="K413" s="68" t="n">
        <v>4298.3</v>
      </c>
      <c r="L413" s="68" t="n">
        <v>0</v>
      </c>
      <c r="M413" s="71" t="n">
        <v>317</v>
      </c>
      <c r="N413" s="65" t="n">
        <f aca="false" ca="false" dt2D="false" dtr="false" t="normal">+O413+P413+Q413+R413+S413+T413</f>
        <v>13950707.43</v>
      </c>
      <c r="O413" s="68" t="n"/>
      <c r="P413" s="63" t="n">
        <f aca="false" ca="false" dt2D="false" dtr="false" t="normal">4200160.86+102541.17</f>
        <v>4302702.03</v>
      </c>
      <c r="Q413" s="63" t="n"/>
      <c r="R413" s="63" t="n">
        <f aca="false" ca="false" dt2D="false" dtr="false" t="normal">558996.5+239670.54</f>
        <v>798667.04</v>
      </c>
      <c r="S413" s="63" t="n">
        <f aca="false" ca="false" dt2D="false" dtr="false" t="normal">8785994.76+63343.6</f>
        <v>8849338.36</v>
      </c>
      <c r="T413" s="63" t="n"/>
      <c r="U413" s="63" t="n">
        <f aca="false" ca="false" dt2D="false" dtr="false" t="normal">$N413/($K413+$L413)</f>
        <v>3245.63372263453</v>
      </c>
      <c r="V413" s="63" t="n">
        <f aca="false" ca="false" dt2D="false" dtr="false" t="normal">$N413/($K413+$L413)</f>
        <v>3245.63372263453</v>
      </c>
      <c r="W413" s="89" t="n">
        <v>2021</v>
      </c>
      <c r="X413" s="4" t="n">
        <f aca="false" ca="false" dt2D="false" dtr="false" t="normal">+N413-'Приложение №2'!F413</f>
        <v>0.000000001862645149230957</v>
      </c>
      <c r="Y413" s="120" t="e">
        <f aca="false" ca="false" dt2D="false" dtr="false" t="normal">+P413-'[1]Приложение №1'!$P369</f>
        <v>#GETTING_DATA</v>
      </c>
      <c r="AA413" s="65" t="n">
        <f aca="false" ca="false" dt2D="false" dtr="false" t="normal">SUM(AB413:AP413)</f>
        <v>13545152.12</v>
      </c>
      <c r="AB413" s="68" t="n">
        <v>4053995.74</v>
      </c>
      <c r="AC413" s="68" t="n">
        <v>2307213.9</v>
      </c>
      <c r="AD413" s="68" t="n">
        <v>1224462.97</v>
      </c>
      <c r="AE413" s="68" t="n">
        <v>1111568.24</v>
      </c>
      <c r="AF413" s="68" t="n"/>
      <c r="AG413" s="68" t="n"/>
      <c r="AH413" s="68" t="n"/>
      <c r="AI413" s="68" t="n">
        <v>0</v>
      </c>
      <c r="AJ413" s="68" t="n">
        <v>4847911.27</v>
      </c>
      <c r="AK413" s="68" t="n">
        <v>0</v>
      </c>
      <c r="AL413" s="68" t="n"/>
      <c r="AM413" s="68" t="n"/>
      <c r="AN413" s="68" t="n"/>
      <c r="AO413" s="63" t="n"/>
      <c r="AP413" s="69" t="n"/>
      <c r="AQ413" s="55" t="n">
        <f aca="false" ca="false" dt2D="false" dtr="false" t="normal">+N413-'Приложение №2'!F413</f>
        <v>0.000000001862645149230957</v>
      </c>
    </row>
    <row customHeight="true" ht="15" outlineLevel="0" r="414">
      <c r="A414" s="59" t="n">
        <f aca="false" ca="false" dt2D="false" dtr="false" t="normal">+A413+1</f>
        <v>392</v>
      </c>
      <c r="B414" s="60" t="n">
        <f aca="false" ca="false" dt2D="false" dtr="false" t="normal">+B413+1</f>
        <v>73</v>
      </c>
      <c r="C414" s="70" t="s">
        <v>78</v>
      </c>
      <c r="D414" s="70" t="s">
        <v>416</v>
      </c>
      <c r="E414" s="62" t="n">
        <v>1973</v>
      </c>
      <c r="F414" s="62" t="n">
        <v>2013</v>
      </c>
      <c r="G414" s="62" t="s">
        <v>70</v>
      </c>
      <c r="H414" s="62" t="n">
        <v>4</v>
      </c>
      <c r="I414" s="62" t="n">
        <v>4</v>
      </c>
      <c r="J414" s="68" t="n">
        <v>2253.3</v>
      </c>
      <c r="K414" s="68" t="n">
        <v>2039.7</v>
      </c>
      <c r="L414" s="68" t="n">
        <v>0</v>
      </c>
      <c r="M414" s="71" t="n">
        <v>97</v>
      </c>
      <c r="N414" s="65" t="n">
        <f aca="false" ca="false" dt2D="false" dtr="false" t="normal">+O414+P414+Q414+R414+S414+T414</f>
        <v>7152029.6899999995</v>
      </c>
      <c r="O414" s="88" t="n"/>
      <c r="P414" s="63" t="n">
        <v>2368227.39</v>
      </c>
      <c r="Q414" s="63" t="n"/>
      <c r="R414" s="63" t="n">
        <v>1065411.72</v>
      </c>
      <c r="S414" s="63" t="n">
        <f aca="false" ca="false" dt2D="false" dtr="false" t="normal">3672800.51+45590.07</f>
        <v>3718390.5799999996</v>
      </c>
      <c r="T414" s="63" t="n"/>
      <c r="U414" s="63" t="n">
        <f aca="false" ca="false" dt2D="false" dtr="false" t="normal">$N414/($K414+$L414)</f>
        <v>3506.412555768005</v>
      </c>
      <c r="V414" s="63" t="n">
        <f aca="false" ca="false" dt2D="false" dtr="false" t="normal">$N414/($K414+$L414)</f>
        <v>3506.412555768005</v>
      </c>
      <c r="W414" s="89" t="n">
        <v>2021</v>
      </c>
      <c r="X414" s="4" t="n">
        <f aca="false" ca="false" dt2D="false" dtr="false" t="normal">+N414-'Приложение №2'!F414</f>
        <v>-0.0000000009313225746154785</v>
      </c>
      <c r="Y414" s="120" t="e">
        <f aca="false" ca="false" dt2D="false" dtr="false" t="normal">+P414-'[1]Приложение №1'!$P245</f>
        <v>#GETTING_DATA</v>
      </c>
      <c r="AA414" s="65" t="n">
        <f aca="false" ca="false" dt2D="false" dtr="false" t="normal">SUM(AB414:AP414)</f>
        <v>4728117.7</v>
      </c>
      <c r="AB414" s="68" t="n"/>
      <c r="AC414" s="68" t="n"/>
      <c r="AD414" s="68" t="n">
        <v>0</v>
      </c>
      <c r="AE414" s="68" t="n">
        <v>0</v>
      </c>
      <c r="AF414" s="68" t="n">
        <v>0</v>
      </c>
      <c r="AG414" s="68" t="n"/>
      <c r="AH414" s="68" t="n">
        <v>0</v>
      </c>
      <c r="AI414" s="68" t="n">
        <v>0</v>
      </c>
      <c r="AJ414" s="68" t="n">
        <v>0</v>
      </c>
      <c r="AK414" s="68" t="n">
        <v>0</v>
      </c>
      <c r="AL414" s="68" t="n">
        <v>0</v>
      </c>
      <c r="AM414" s="68" t="n">
        <v>4728117.7</v>
      </c>
      <c r="AN414" s="68" t="n"/>
      <c r="AO414" s="63" t="n"/>
      <c r="AP414" s="69" t="n"/>
      <c r="AQ414" s="55" t="n">
        <f aca="false" ca="false" dt2D="false" dtr="false" t="normal">+N414-'Приложение №2'!F414</f>
        <v>-0.0000000009313225746154785</v>
      </c>
    </row>
    <row customHeight="true" ht="15" outlineLevel="0" r="415">
      <c r="A415" s="59" t="n">
        <f aca="false" ca="false" dt2D="false" dtr="false" t="normal">+A414+1</f>
        <v>393</v>
      </c>
      <c r="B415" s="60" t="n">
        <f aca="false" ca="false" dt2D="false" dtr="false" t="normal">+B414+1</f>
        <v>74</v>
      </c>
      <c r="C415" s="70" t="s">
        <v>78</v>
      </c>
      <c r="D415" s="70" t="s">
        <v>219</v>
      </c>
      <c r="E415" s="62" t="n">
        <v>1969</v>
      </c>
      <c r="F415" s="62" t="n">
        <v>2013</v>
      </c>
      <c r="G415" s="62" t="s">
        <v>70</v>
      </c>
      <c r="H415" s="62" t="n">
        <v>5</v>
      </c>
      <c r="I415" s="62" t="n">
        <v>1</v>
      </c>
      <c r="J415" s="68" t="n">
        <v>1966.4</v>
      </c>
      <c r="K415" s="68" t="n">
        <v>1544.8</v>
      </c>
      <c r="L415" s="68" t="n">
        <v>0</v>
      </c>
      <c r="M415" s="71" t="n">
        <v>209</v>
      </c>
      <c r="N415" s="65" t="n">
        <f aca="false" ca="false" dt2D="false" dtr="false" t="normal">+O415+P415+Q415+R415+S415+T415</f>
        <v>1047680.1000000001</v>
      </c>
      <c r="O415" s="88" t="n"/>
      <c r="P415" s="63" t="n">
        <f aca="false" ca="false" dt2D="false" dtr="false" t="normal">'Приложение №2'!F415-Q415-R415-S415-O415-T415</f>
        <v>208201.25000000012</v>
      </c>
      <c r="Q415" s="63" t="n"/>
      <c r="R415" s="63" t="n">
        <v>304831.93</v>
      </c>
      <c r="S415" s="63" t="n">
        <v>534646.92</v>
      </c>
      <c r="T415" s="63" t="n"/>
      <c r="U415" s="63" t="n">
        <f aca="false" ca="false" dt2D="false" dtr="false" t="normal">$N415/($K415+$L415)</f>
        <v>678.1978896944589</v>
      </c>
      <c r="V415" s="63" t="n">
        <f aca="false" ca="false" dt2D="false" dtr="false" t="normal">$N415/($K415+$L415)</f>
        <v>678.1978896944589</v>
      </c>
      <c r="W415" s="89" t="n">
        <v>2021</v>
      </c>
      <c r="X415" s="4" t="n">
        <f aca="false" ca="false" dt2D="false" dtr="false" t="normal">+N415-'Приложение №2'!F415</f>
        <v>0</v>
      </c>
      <c r="Y415" s="120" t="e">
        <f aca="false" ca="false" dt2D="false" dtr="false" t="normal">+P415-'[1]Приложение №1'!$P335</f>
        <v>#GETTING_DATA</v>
      </c>
      <c r="AA415" s="65" t="n">
        <f aca="false" ca="false" dt2D="false" dtr="false" t="normal">SUM(AB415:AP415)</f>
        <v>1047680.1000000001</v>
      </c>
      <c r="AB415" s="68" t="n"/>
      <c r="AC415" s="68" t="n">
        <v>1047680.1</v>
      </c>
      <c r="AD415" s="68" t="n"/>
      <c r="AE415" s="68" t="n"/>
      <c r="AF415" s="68" t="n">
        <v>0</v>
      </c>
      <c r="AG415" s="68" t="n"/>
      <c r="AH415" s="68" t="n">
        <v>0</v>
      </c>
      <c r="AI415" s="68" t="n">
        <v>0</v>
      </c>
      <c r="AJ415" s="68" t="n"/>
      <c r="AK415" s="68" t="n">
        <v>0</v>
      </c>
      <c r="AL415" s="68" t="n"/>
      <c r="AM415" s="68" t="n">
        <v>0</v>
      </c>
      <c r="AN415" s="68" t="n"/>
      <c r="AO415" s="63" t="n"/>
      <c r="AP415" s="69" t="n"/>
      <c r="AQ415" s="55" t="n">
        <f aca="false" ca="false" dt2D="false" dtr="false" t="normal">+N415-'Приложение №2'!F415</f>
        <v>0</v>
      </c>
    </row>
    <row customHeight="true" ht="15" outlineLevel="0" r="416">
      <c r="A416" s="59" t="n">
        <f aca="false" ca="false" dt2D="false" dtr="false" t="normal">+A415+1</f>
        <v>394</v>
      </c>
      <c r="B416" s="60" t="n">
        <f aca="false" ca="false" dt2D="false" dtr="false" t="normal">+B415+1</f>
        <v>75</v>
      </c>
      <c r="C416" s="70" t="s">
        <v>78</v>
      </c>
      <c r="D416" s="70" t="s">
        <v>417</v>
      </c>
      <c r="E416" s="62" t="n">
        <v>1985</v>
      </c>
      <c r="F416" s="62" t="n">
        <v>2013</v>
      </c>
      <c r="G416" s="62" t="s">
        <v>60</v>
      </c>
      <c r="H416" s="62" t="n">
        <v>5</v>
      </c>
      <c r="I416" s="62" t="n">
        <v>4</v>
      </c>
      <c r="J416" s="68" t="n">
        <v>4831.5</v>
      </c>
      <c r="K416" s="68" t="n">
        <v>4247.4</v>
      </c>
      <c r="L416" s="68" t="n">
        <v>0</v>
      </c>
      <c r="M416" s="71" t="n">
        <v>185</v>
      </c>
      <c r="N416" s="65" t="n">
        <f aca="false" ca="false" dt2D="false" dtr="false" t="normal">+O416+P416+Q416+R416+S416+T416</f>
        <v>7433584.88</v>
      </c>
      <c r="O416" s="68" t="n"/>
      <c r="P416" s="63" t="n">
        <f aca="false" ca="false" dt2D="false" dtr="false" t="normal">1511665.7+41639.09</f>
        <v>1553304.79</v>
      </c>
      <c r="Q416" s="63" t="n"/>
      <c r="R416" s="63" t="n">
        <f aca="false" ca="false" dt2D="false" dtr="false" t="normal">1377300.63+39749</f>
        <v>1417049.63</v>
      </c>
      <c r="S416" s="63" t="n">
        <v>4463230.46</v>
      </c>
      <c r="T416" s="63" t="n"/>
      <c r="U416" s="63" t="n">
        <f aca="false" ca="false" dt2D="false" dtr="false" t="normal">$N416/($K416+$L416)</f>
        <v>1750.1494749729247</v>
      </c>
      <c r="V416" s="63" t="n">
        <f aca="false" ca="false" dt2D="false" dtr="false" t="normal">$N416/($K416+$L416)</f>
        <v>1750.1494749729247</v>
      </c>
      <c r="W416" s="89" t="n">
        <v>2021</v>
      </c>
      <c r="X416" s="4" t="n">
        <f aca="false" ca="false" dt2D="false" dtr="false" t="normal">+N416-'Приложение №2'!F416</f>
        <v>-0.0000000009313225746154785</v>
      </c>
      <c r="Y416" s="120" t="e">
        <f aca="false" ca="false" dt2D="false" dtr="false" t="normal">+P416-'[1]Приложение №1'!$P372</f>
        <v>#GETTING_DATA</v>
      </c>
      <c r="AA416" s="65" t="n">
        <f aca="false" ca="false" dt2D="false" dtr="false" t="normal">SUM(AB416:AP416)</f>
        <v>7319147.890000001</v>
      </c>
      <c r="AB416" s="68" t="n">
        <v>0</v>
      </c>
      <c r="AC416" s="68" t="n">
        <v>0</v>
      </c>
      <c r="AD416" s="68" t="n">
        <v>0</v>
      </c>
      <c r="AE416" s="68" t="n">
        <v>0</v>
      </c>
      <c r="AF416" s="68" t="n"/>
      <c r="AG416" s="68" t="n"/>
      <c r="AH416" s="68" t="n">
        <v>0</v>
      </c>
      <c r="AI416" s="68" t="n">
        <v>0</v>
      </c>
      <c r="AJ416" s="68" t="n">
        <v>3815873.24</v>
      </c>
      <c r="AK416" s="68" t="n">
        <v>0</v>
      </c>
      <c r="AL416" s="68" t="n">
        <v>0</v>
      </c>
      <c r="AM416" s="68" t="n">
        <v>3503274.65</v>
      </c>
      <c r="AN416" s="68" t="n"/>
      <c r="AO416" s="63" t="n"/>
      <c r="AP416" s="69" t="n"/>
      <c r="AQ416" s="55" t="n">
        <f aca="false" ca="false" dt2D="false" dtr="false" t="normal">+N416-'Приложение №2'!F416</f>
        <v>-0.0000000009313225746154785</v>
      </c>
    </row>
    <row customHeight="true" ht="15" outlineLevel="0" r="417">
      <c r="A417" s="59" t="n">
        <f aca="false" ca="false" dt2D="false" dtr="false" t="normal">+A416+1</f>
        <v>395</v>
      </c>
      <c r="B417" s="60" t="n">
        <f aca="false" ca="false" dt2D="false" dtr="false" t="normal">+B416+1</f>
        <v>76</v>
      </c>
      <c r="C417" s="70" t="s">
        <v>78</v>
      </c>
      <c r="D417" s="70" t="s">
        <v>418</v>
      </c>
      <c r="E417" s="62" t="n">
        <v>1974</v>
      </c>
      <c r="F417" s="62" t="n">
        <v>2017</v>
      </c>
      <c r="G417" s="62" t="s">
        <v>70</v>
      </c>
      <c r="H417" s="62" t="n">
        <v>5</v>
      </c>
      <c r="I417" s="62" t="n">
        <v>6</v>
      </c>
      <c r="J417" s="68" t="n">
        <v>3977</v>
      </c>
      <c r="K417" s="68" t="n">
        <v>3639.8</v>
      </c>
      <c r="L417" s="68" t="n">
        <v>0</v>
      </c>
      <c r="M417" s="71" t="n">
        <v>139</v>
      </c>
      <c r="N417" s="65" t="n">
        <f aca="false" ca="false" dt2D="false" dtr="false" t="normal">+O417+P417+Q417+R417+S417+T417</f>
        <v>511824.21</v>
      </c>
      <c r="O417" s="88" t="n"/>
      <c r="P417" s="63" t="n"/>
      <c r="Q417" s="63" t="n"/>
      <c r="R417" s="63" t="n">
        <f aca="false" ca="false" dt2D="false" dtr="false" t="normal">+'Приложение №2'!F417</f>
        <v>511824.21</v>
      </c>
      <c r="S417" s="63" t="n">
        <v>0</v>
      </c>
      <c r="T417" s="63" t="n"/>
      <c r="U417" s="63" t="n">
        <f aca="false" ca="false" dt2D="false" dtr="false" t="normal">$N417/($K417+$L417)</f>
        <v>140.61877300950601</v>
      </c>
      <c r="V417" s="63" t="n">
        <f aca="false" ca="false" dt2D="false" dtr="false" t="normal">$N417/($K417+$L417)</f>
        <v>140.61877300950601</v>
      </c>
      <c r="W417" s="89" t="n">
        <v>2021</v>
      </c>
      <c r="X417" s="4" t="n">
        <f aca="false" ca="false" dt2D="false" dtr="false" t="normal">+N417-'Приложение №2'!F417</f>
        <v>0</v>
      </c>
      <c r="Y417" s="120" t="e">
        <f aca="false" ca="false" dt2D="false" dtr="false" t="normal">+P417-'[1]Приложение №1'!$P336</f>
        <v>#GETTING_DATA</v>
      </c>
      <c r="AA417" s="65" t="n">
        <f aca="false" ca="false" dt2D="false" dtr="false" t="normal">SUM(AB417:AP417)</f>
        <v>511824.21</v>
      </c>
      <c r="AB417" s="68" t="n">
        <v>0</v>
      </c>
      <c r="AC417" s="68" t="n">
        <v>0</v>
      </c>
      <c r="AD417" s="68" t="n">
        <v>0</v>
      </c>
      <c r="AE417" s="68" t="n">
        <v>0</v>
      </c>
      <c r="AF417" s="68" t="n">
        <v>511824.21</v>
      </c>
      <c r="AG417" s="68" t="n"/>
      <c r="AH417" s="68" t="n">
        <v>0</v>
      </c>
      <c r="AI417" s="68" t="n">
        <v>0</v>
      </c>
      <c r="AJ417" s="68" t="n">
        <v>0</v>
      </c>
      <c r="AK417" s="68" t="n">
        <v>0</v>
      </c>
      <c r="AL417" s="68" t="n">
        <v>0</v>
      </c>
      <c r="AM417" s="68" t="n">
        <v>0</v>
      </c>
      <c r="AN417" s="68" t="n"/>
      <c r="AO417" s="63" t="n"/>
      <c r="AP417" s="69" t="n"/>
      <c r="AQ417" s="55" t="n">
        <f aca="false" ca="false" dt2D="false" dtr="false" t="normal">+N417-'Приложение №2'!F417</f>
        <v>0</v>
      </c>
    </row>
    <row customHeight="true" ht="15" outlineLevel="0" r="418">
      <c r="A418" s="59" t="n">
        <f aca="false" ca="false" dt2D="false" dtr="false" t="normal">+A417+1</f>
        <v>396</v>
      </c>
      <c r="B418" s="60" t="n">
        <f aca="false" ca="false" dt2D="false" dtr="false" t="normal">+B417+1</f>
        <v>77</v>
      </c>
      <c r="C418" s="70" t="s">
        <v>78</v>
      </c>
      <c r="D418" s="70" t="s">
        <v>84</v>
      </c>
      <c r="E418" s="62" t="n">
        <v>1971</v>
      </c>
      <c r="F418" s="62" t="n">
        <v>2017</v>
      </c>
      <c r="G418" s="62" t="s">
        <v>70</v>
      </c>
      <c r="H418" s="62" t="n">
        <v>5</v>
      </c>
      <c r="I418" s="62" t="n">
        <v>4</v>
      </c>
      <c r="J418" s="68" t="n">
        <v>2970.7</v>
      </c>
      <c r="K418" s="68" t="n">
        <v>2721.5</v>
      </c>
      <c r="L418" s="68" t="n">
        <v>0</v>
      </c>
      <c r="M418" s="71" t="n">
        <v>93</v>
      </c>
      <c r="N418" s="65" t="n">
        <f aca="false" ca="false" dt2D="false" dtr="false" t="normal">+O418+P418+Q418+R418+S418+T418</f>
        <v>380638.2</v>
      </c>
      <c r="O418" s="88" t="n"/>
      <c r="P418" s="63" t="n"/>
      <c r="Q418" s="63" t="n"/>
      <c r="R418" s="63" t="n">
        <f aca="false" ca="false" dt2D="false" dtr="false" t="normal">+'Приложение №2'!F418</f>
        <v>380638.2</v>
      </c>
      <c r="S418" s="63" t="n">
        <v>0</v>
      </c>
      <c r="T418" s="63" t="n"/>
      <c r="U418" s="63" t="n">
        <f aca="false" ca="false" dt2D="false" dtr="false" t="normal">$N418/($K418+$L418)</f>
        <v>139.86338416314533</v>
      </c>
      <c r="V418" s="63" t="n">
        <f aca="false" ca="false" dt2D="false" dtr="false" t="normal">$N418/($K418+$L418)</f>
        <v>139.86338416314533</v>
      </c>
      <c r="W418" s="89" t="n">
        <v>2021</v>
      </c>
      <c r="X418" s="4" t="n">
        <f aca="false" ca="false" dt2D="false" dtr="false" t="normal">+N418-'Приложение №2'!F418</f>
        <v>0</v>
      </c>
      <c r="Y418" s="120" t="e">
        <f aca="false" ca="false" dt2D="false" dtr="false" t="normal">+P418-'[1]Приложение №1'!$P337</f>
        <v>#GETTING_DATA</v>
      </c>
      <c r="AA418" s="65" t="n">
        <f aca="false" ca="false" dt2D="false" dtr="false" t="normal">SUM(AB418:AP418)</f>
        <v>380638.2</v>
      </c>
      <c r="AB418" s="68" t="n">
        <v>0</v>
      </c>
      <c r="AC418" s="68" t="n">
        <v>0</v>
      </c>
      <c r="AD418" s="68" t="n">
        <v>0</v>
      </c>
      <c r="AE418" s="68" t="n">
        <v>0</v>
      </c>
      <c r="AF418" s="68" t="n">
        <v>380638.2</v>
      </c>
      <c r="AG418" s="68" t="n"/>
      <c r="AH418" s="68" t="n">
        <v>0</v>
      </c>
      <c r="AI418" s="68" t="n">
        <v>0</v>
      </c>
      <c r="AJ418" s="68" t="n">
        <v>0</v>
      </c>
      <c r="AK418" s="68" t="n">
        <v>0</v>
      </c>
      <c r="AL418" s="68" t="n">
        <v>0</v>
      </c>
      <c r="AM418" s="68" t="n">
        <v>0</v>
      </c>
      <c r="AN418" s="68" t="n"/>
      <c r="AO418" s="63" t="n"/>
      <c r="AP418" s="69" t="n"/>
      <c r="AQ418" s="55" t="n">
        <f aca="false" ca="false" dt2D="false" dtr="false" t="normal">+N418-'Приложение №2'!F418</f>
        <v>0</v>
      </c>
    </row>
    <row customHeight="true" ht="15" outlineLevel="0" r="419">
      <c r="A419" s="59" t="n">
        <f aca="false" ca="false" dt2D="false" dtr="false" t="normal">+A418+1</f>
        <v>397</v>
      </c>
      <c r="B419" s="60" t="n">
        <f aca="false" ca="false" dt2D="false" dtr="false" t="normal">+B418+1</f>
        <v>78</v>
      </c>
      <c r="C419" s="70" t="s">
        <v>78</v>
      </c>
      <c r="D419" s="70" t="s">
        <v>419</v>
      </c>
      <c r="E419" s="62" t="n">
        <v>1996</v>
      </c>
      <c r="F419" s="62" t="n"/>
      <c r="G419" s="62" t="s">
        <v>60</v>
      </c>
      <c r="H419" s="62" t="n">
        <v>5</v>
      </c>
      <c r="I419" s="62" t="n">
        <v>2</v>
      </c>
      <c r="J419" s="68" t="n">
        <v>3019</v>
      </c>
      <c r="K419" s="68" t="n">
        <v>2733.3</v>
      </c>
      <c r="L419" s="68" t="n"/>
      <c r="M419" s="71" t="n">
        <v>97</v>
      </c>
      <c r="N419" s="65" t="n">
        <f aca="false" ca="false" dt2D="false" dtr="false" t="normal">+O419+P419+Q419+R419+S419+T419</f>
        <v>3531472.9800000004</v>
      </c>
      <c r="O419" s="68" t="n"/>
      <c r="P419" s="63" t="n">
        <v>298302.36</v>
      </c>
      <c r="Q419" s="63" t="n"/>
      <c r="R419" s="63" t="n">
        <v>103102.05</v>
      </c>
      <c r="S419" s="63" t="n">
        <f aca="false" ca="false" dt2D="false" dtr="false" t="normal">3044541.41+85527.16</f>
        <v>3130068.5700000003</v>
      </c>
      <c r="T419" s="63" t="n"/>
      <c r="U419" s="63" t="n">
        <f aca="false" ca="false" dt2D="false" dtr="false" t="normal">$N419/($K419+$L419)</f>
        <v>1292.0180660739766</v>
      </c>
      <c r="V419" s="63" t="n">
        <f aca="false" ca="false" dt2D="false" dtr="false" t="normal">$N419/($K419+$L419)</f>
        <v>1292.0180660739766</v>
      </c>
      <c r="W419" s="89" t="n">
        <v>2021</v>
      </c>
      <c r="X419" s="4" t="n">
        <f aca="false" ca="false" dt2D="false" dtr="false" t="normal">+N419-'Приложение №2'!F419</f>
        <v>0</v>
      </c>
      <c r="Y419" s="120" t="e">
        <f aca="false" ca="false" dt2D="false" dtr="false" t="normal">+P419-'[1]Приложение №1'!$P394</f>
        <v>#GETTING_DATA</v>
      </c>
      <c r="AA419" s="65" t="n">
        <f aca="false" ca="false" dt2D="false" dtr="false" t="normal">SUM(AB419:AP419)</f>
        <v>3445945.8200000003</v>
      </c>
      <c r="AB419" s="68" t="n"/>
      <c r="AC419" s="68" t="n">
        <v>1279316.05</v>
      </c>
      <c r="AD419" s="68" t="n"/>
      <c r="AE419" s="68" t="n"/>
      <c r="AF419" s="68" t="n"/>
      <c r="AG419" s="68" t="n"/>
      <c r="AH419" s="68" t="n"/>
      <c r="AI419" s="68" t="n">
        <v>0</v>
      </c>
      <c r="AJ419" s="68" t="n">
        <v>2166629.77</v>
      </c>
      <c r="AK419" s="68" t="n">
        <v>0</v>
      </c>
      <c r="AL419" s="68" t="n"/>
      <c r="AM419" s="68" t="n"/>
      <c r="AN419" s="68" t="n"/>
      <c r="AO419" s="63" t="n"/>
      <c r="AP419" s="69" t="n"/>
      <c r="AQ419" s="55" t="n">
        <f aca="false" ca="false" dt2D="false" dtr="false" t="normal">+N419-'Приложение №2'!F419</f>
        <v>0</v>
      </c>
    </row>
    <row customFormat="true" ht="15" outlineLevel="0" r="420" s="132">
      <c r="A420" s="59" t="n">
        <f aca="false" ca="false" dt2D="false" dtr="false" t="normal">+A419+1</f>
        <v>398</v>
      </c>
      <c r="B420" s="60" t="n">
        <f aca="false" ca="false" dt2D="false" dtr="false" t="normal">+B419+1</f>
        <v>79</v>
      </c>
      <c r="C420" s="70" t="s">
        <v>78</v>
      </c>
      <c r="D420" s="70" t="s">
        <v>280</v>
      </c>
      <c r="E420" s="62" t="n">
        <v>1985</v>
      </c>
      <c r="F420" s="62" t="n">
        <v>2013</v>
      </c>
      <c r="G420" s="62" t="s">
        <v>70</v>
      </c>
      <c r="H420" s="62" t="n">
        <v>4</v>
      </c>
      <c r="I420" s="62" t="n">
        <v>3</v>
      </c>
      <c r="J420" s="68" t="n">
        <v>4058.34</v>
      </c>
      <c r="K420" s="68" t="n">
        <v>3922.15</v>
      </c>
      <c r="L420" s="68" t="n">
        <v>0</v>
      </c>
      <c r="M420" s="71" t="n">
        <v>277</v>
      </c>
      <c r="N420" s="65" t="n">
        <f aca="false" ca="false" dt2D="false" dtr="false" t="normal">+O420+P420+Q420+R420+S420+T420</f>
        <v>3006009.89</v>
      </c>
      <c r="O420" s="88" t="n"/>
      <c r="P420" s="63" t="n"/>
      <c r="Q420" s="63" t="n"/>
      <c r="R420" s="63" t="n"/>
      <c r="S420" s="63" t="n">
        <f aca="false" ca="false" dt2D="false" dtr="false" t="normal">'Приложение №2'!F420-O420-Q420-R420-T420</f>
        <v>3006009.89</v>
      </c>
      <c r="T420" s="63" t="n"/>
      <c r="U420" s="63" t="n">
        <f aca="false" ca="false" dt2D="false" dtr="false" t="normal">$N420/($K420+$L420)</f>
        <v>766.4189003480234</v>
      </c>
      <c r="V420" s="63" t="n">
        <f aca="false" ca="false" dt2D="false" dtr="false" t="normal">$N420/($K420+$L420)</f>
        <v>766.4189003480234</v>
      </c>
      <c r="W420" s="89" t="n">
        <v>2021</v>
      </c>
      <c r="X420" s="4" t="n">
        <f aca="false" ca="false" dt2D="false" dtr="false" t="normal">+N420-'Приложение №2'!F420</f>
        <v>0</v>
      </c>
      <c r="Y420" s="133" t="e">
        <f aca="false" ca="false" dt2D="false" dtr="false" t="normal">+P420-'[1]Приложение №1'!$P376</f>
        <v>#GETTING_DATA</v>
      </c>
      <c r="AA420" s="65" t="n">
        <f aca="false" ca="false" dt2D="false" dtr="false" t="normal">SUM(AB420:AP420)</f>
        <v>2958600.25</v>
      </c>
      <c r="AB420" s="68" t="n">
        <v>2186751.73</v>
      </c>
      <c r="AC420" s="68" t="n">
        <v>0</v>
      </c>
      <c r="AD420" s="68" t="n">
        <v>0</v>
      </c>
      <c r="AE420" s="68" t="n">
        <v>771848.52</v>
      </c>
      <c r="AF420" s="68" t="n">
        <v>0</v>
      </c>
      <c r="AG420" s="68" t="n"/>
      <c r="AH420" s="68" t="n">
        <v>0</v>
      </c>
      <c r="AI420" s="68" t="n">
        <v>0</v>
      </c>
      <c r="AJ420" s="68" t="n">
        <v>0</v>
      </c>
      <c r="AK420" s="68" t="n">
        <v>0</v>
      </c>
      <c r="AL420" s="68" t="n">
        <v>0</v>
      </c>
      <c r="AM420" s="68" t="n">
        <v>0</v>
      </c>
      <c r="AN420" s="68" t="n"/>
      <c r="AO420" s="63" t="n"/>
      <c r="AP420" s="69" t="n"/>
      <c r="AQ420" s="55" t="n">
        <f aca="false" ca="false" dt2D="false" dtr="false" t="normal">+N420-'Приложение №2'!F420</f>
        <v>0</v>
      </c>
    </row>
    <row customHeight="true" ht="15" outlineLevel="0" r="421">
      <c r="A421" s="59" t="n">
        <f aca="false" ca="false" dt2D="false" dtr="false" t="normal">+A420+1</f>
        <v>399</v>
      </c>
      <c r="B421" s="60" t="n">
        <f aca="false" ca="false" dt2D="false" dtr="false" t="normal">+B420+1</f>
        <v>80</v>
      </c>
      <c r="C421" s="70" t="s">
        <v>78</v>
      </c>
      <c r="D421" s="70" t="s">
        <v>420</v>
      </c>
      <c r="E421" s="62" t="n">
        <v>1973</v>
      </c>
      <c r="F421" s="62" t="n">
        <v>2013</v>
      </c>
      <c r="G421" s="62" t="s">
        <v>60</v>
      </c>
      <c r="H421" s="62" t="n">
        <v>4</v>
      </c>
      <c r="I421" s="62" t="n">
        <v>4</v>
      </c>
      <c r="J421" s="68" t="n">
        <v>4032.8</v>
      </c>
      <c r="K421" s="68" t="n">
        <v>3457.7</v>
      </c>
      <c r="L421" s="68" t="n">
        <v>0</v>
      </c>
      <c r="M421" s="71" t="n">
        <v>156</v>
      </c>
      <c r="N421" s="65" t="n">
        <f aca="false" ca="false" dt2D="false" dtr="false" t="normal">+O421+P421+Q421+R421+S421+T421</f>
        <v>6822345.890000001</v>
      </c>
      <c r="O421" s="68" t="n"/>
      <c r="P421" s="63" t="n">
        <v>3124652.04</v>
      </c>
      <c r="Q421" s="63" t="n"/>
      <c r="R421" s="63" t="n">
        <v>1593060.45</v>
      </c>
      <c r="S421" s="63" t="n">
        <v>2104633.4</v>
      </c>
      <c r="T421" s="63" t="n"/>
      <c r="U421" s="63" t="n">
        <f aca="false" ca="false" dt2D="false" dtr="false" t="normal">$N421/($K421+$L421)</f>
        <v>1973.087858981404</v>
      </c>
      <c r="V421" s="63" t="n">
        <f aca="false" ca="false" dt2D="false" dtr="false" t="normal">$N421/($K421+$L421)</f>
        <v>1973.087858981404</v>
      </c>
      <c r="W421" s="89" t="n">
        <v>2021</v>
      </c>
      <c r="X421" s="4" t="n">
        <f aca="false" ca="false" dt2D="false" dtr="false" t="normal">+N421-'Приложение №2'!F421</f>
        <v>0</v>
      </c>
      <c r="Y421" s="120" t="e">
        <f aca="false" ca="false" dt2D="false" dtr="false" t="normal">+P421-'[1]Приложение №1'!$P398</f>
        <v>#GETTING_DATA</v>
      </c>
      <c r="AA421" s="65" t="n">
        <f aca="false" ca="false" dt2D="false" dtr="false" t="normal">SUM(AB421:AP421)</f>
        <v>6822345.890000001</v>
      </c>
      <c r="AB421" s="68" t="n">
        <v>0</v>
      </c>
      <c r="AC421" s="68" t="n">
        <v>0</v>
      </c>
      <c r="AD421" s="68" t="n">
        <v>0</v>
      </c>
      <c r="AE421" s="68" t="n">
        <v>0</v>
      </c>
      <c r="AF421" s="68" t="n">
        <v>0</v>
      </c>
      <c r="AG421" s="68" t="n"/>
      <c r="AH421" s="68" t="n">
        <v>0</v>
      </c>
      <c r="AI421" s="68" t="n">
        <v>0</v>
      </c>
      <c r="AJ421" s="68" t="n">
        <v>6822345.89</v>
      </c>
      <c r="AK421" s="68" t="n">
        <v>0</v>
      </c>
      <c r="AL421" s="68" t="n">
        <v>0</v>
      </c>
      <c r="AM421" s="68" t="n">
        <v>0</v>
      </c>
      <c r="AN421" s="68" t="n"/>
      <c r="AO421" s="63" t="n"/>
      <c r="AP421" s="69" t="n"/>
      <c r="AQ421" s="55" t="n">
        <f aca="false" ca="false" dt2D="false" dtr="false" t="normal">+N421-'Приложение №2'!F421</f>
        <v>0</v>
      </c>
    </row>
    <row customHeight="true" ht="15" outlineLevel="0" r="422">
      <c r="A422" s="59" t="n">
        <f aca="false" ca="false" dt2D="false" dtr="false" t="normal">+A421+1</f>
        <v>400</v>
      </c>
      <c r="B422" s="60" t="n">
        <f aca="false" ca="false" dt2D="false" dtr="false" t="normal">+B421+1</f>
        <v>81</v>
      </c>
      <c r="C422" s="70" t="s">
        <v>78</v>
      </c>
      <c r="D422" s="70" t="s">
        <v>421</v>
      </c>
      <c r="E422" s="62" t="n">
        <v>1990</v>
      </c>
      <c r="F422" s="62" t="n">
        <v>2013</v>
      </c>
      <c r="G422" s="62" t="s">
        <v>60</v>
      </c>
      <c r="H422" s="62" t="n">
        <v>9</v>
      </c>
      <c r="I422" s="62" t="n">
        <v>4</v>
      </c>
      <c r="J422" s="68" t="n">
        <v>10682.7</v>
      </c>
      <c r="K422" s="68" t="n">
        <v>8872.1</v>
      </c>
      <c r="L422" s="68" t="n">
        <v>0</v>
      </c>
      <c r="M422" s="71" t="n">
        <v>381</v>
      </c>
      <c r="N422" s="65" t="n">
        <f aca="false" ca="false" dt2D="false" dtr="false" t="normal">+O422+P422+Q422+R422+S422+T422</f>
        <v>3961614.08</v>
      </c>
      <c r="O422" s="68" t="n"/>
      <c r="P422" s="63" t="n"/>
      <c r="Q422" s="63" t="n"/>
      <c r="R422" s="68" t="n">
        <v>3483863.47</v>
      </c>
      <c r="S422" s="63" t="n">
        <f aca="false" ca="false" dt2D="false" dtr="false" t="normal">447549.13+30201.48</f>
        <v>477750.61</v>
      </c>
      <c r="T422" s="68" t="n"/>
      <c r="U422" s="63" t="n">
        <f aca="false" ca="false" dt2D="false" dtr="false" t="normal">$N422/($K422+$L422)</f>
        <v>446.5249580144498</v>
      </c>
      <c r="V422" s="63" t="n">
        <f aca="false" ca="false" dt2D="false" dtr="false" t="normal">$N422/($K422+$L422)</f>
        <v>446.5249580144498</v>
      </c>
      <c r="W422" s="89" t="n">
        <v>2021</v>
      </c>
      <c r="X422" s="4" t="n">
        <f aca="false" ca="false" dt2D="false" dtr="false" t="normal">+N422-'Приложение №2'!F422</f>
        <v>0</v>
      </c>
      <c r="Y422" s="120" t="e">
        <f aca="false" ca="false" dt2D="false" dtr="false" t="normal">+P422-'[1]Приложение №1'!$P370</f>
        <v>#GETTING_DATA</v>
      </c>
      <c r="AA422" s="65" t="n">
        <f aca="false" ca="false" dt2D="false" dtr="false" t="normal">SUM(AB422:AP422)</f>
        <v>3483863.47</v>
      </c>
      <c r="AB422" s="68" t="n"/>
      <c r="AC422" s="68" t="n"/>
      <c r="AD422" s="68" t="n"/>
      <c r="AE422" s="68" t="n"/>
      <c r="AF422" s="68" t="n">
        <v>0</v>
      </c>
      <c r="AG422" s="68" t="n"/>
      <c r="AH422" s="68" t="n"/>
      <c r="AI422" s="68" t="n">
        <v>0</v>
      </c>
      <c r="AJ422" s="68" t="n">
        <v>3483863.47</v>
      </c>
      <c r="AK422" s="68" t="n">
        <v>0</v>
      </c>
      <c r="AL422" s="68" t="n">
        <v>0</v>
      </c>
      <c r="AM422" s="68" t="n">
        <v>0</v>
      </c>
      <c r="AN422" s="68" t="n"/>
      <c r="AO422" s="63" t="n"/>
      <c r="AP422" s="69" t="n"/>
      <c r="AQ422" s="55" t="n">
        <f aca="false" ca="false" dt2D="false" dtr="false" t="normal">+N422-'Приложение №2'!F422</f>
        <v>0</v>
      </c>
    </row>
    <row customHeight="true" ht="15" outlineLevel="0" r="423">
      <c r="A423" s="59" t="n">
        <f aca="false" ca="false" dt2D="false" dtr="false" t="normal">+A422+1</f>
        <v>401</v>
      </c>
      <c r="B423" s="60" t="n">
        <f aca="false" ca="false" dt2D="false" dtr="false" t="normal">+B422+1</f>
        <v>82</v>
      </c>
      <c r="C423" s="70" t="s">
        <v>78</v>
      </c>
      <c r="D423" s="70" t="s">
        <v>281</v>
      </c>
      <c r="E423" s="62" t="n">
        <v>1976</v>
      </c>
      <c r="F423" s="62" t="n">
        <v>2013</v>
      </c>
      <c r="G423" s="62" t="s">
        <v>70</v>
      </c>
      <c r="H423" s="62" t="n">
        <v>5</v>
      </c>
      <c r="I423" s="62" t="n">
        <v>4</v>
      </c>
      <c r="J423" s="68" t="n">
        <v>3698.5</v>
      </c>
      <c r="K423" s="68" t="n">
        <v>3401</v>
      </c>
      <c r="L423" s="68" t="n">
        <v>0</v>
      </c>
      <c r="M423" s="71" t="n">
        <v>143</v>
      </c>
      <c r="N423" s="65" t="n">
        <f aca="false" ca="false" dt2D="false" dtr="false" t="normal">+O423+P423+Q423+R423+S423+T423</f>
        <v>873348.3799999999</v>
      </c>
      <c r="O423" s="88" t="n"/>
      <c r="P423" s="63" t="n"/>
      <c r="Q423" s="63" t="n"/>
      <c r="R423" s="63" t="n">
        <v>139587.22</v>
      </c>
      <c r="S423" s="63" t="n">
        <f aca="false" ca="false" dt2D="false" dtr="false" t="normal">695553.2+38207.96</f>
        <v>733761.1599999999</v>
      </c>
      <c r="T423" s="63" t="n"/>
      <c r="U423" s="63" t="n">
        <f aca="false" ca="false" dt2D="false" dtr="false" t="normal">$N423/($K423+$L423)</f>
        <v>256.7916436342252</v>
      </c>
      <c r="V423" s="63" t="n">
        <f aca="false" ca="false" dt2D="false" dtr="false" t="normal">$N423/($K423+$L423)</f>
        <v>256.7916436342252</v>
      </c>
      <c r="W423" s="89" t="n">
        <v>2021</v>
      </c>
      <c r="X423" s="4" t="n">
        <f aca="false" ca="false" dt2D="false" dtr="false" t="normal">+N423-'Приложение №2'!F423</f>
        <v>-0.00000000011641532182693481</v>
      </c>
      <c r="Y423" s="120" t="e">
        <f aca="false" ca="false" dt2D="false" dtr="false" t="normal">+P423-'[1]Приложение №1'!$P240</f>
        <v>#GETTING_DATA</v>
      </c>
      <c r="AA423" s="65" t="n">
        <f aca="false" ca="false" dt2D="false" dtr="false" t="normal">SUM(AB423:AP423)</f>
        <v>835140.42</v>
      </c>
      <c r="AB423" s="68" t="n">
        <v>835140.42</v>
      </c>
      <c r="AC423" s="68" t="n"/>
      <c r="AD423" s="68" t="n">
        <v>0</v>
      </c>
      <c r="AE423" s="68" t="n">
        <v>0</v>
      </c>
      <c r="AF423" s="68" t="n"/>
      <c r="AG423" s="68" t="n"/>
      <c r="AH423" s="68" t="n"/>
      <c r="AI423" s="68" t="n"/>
      <c r="AJ423" s="68" t="n"/>
      <c r="AK423" s="68" t="n"/>
      <c r="AL423" s="68" t="n"/>
      <c r="AM423" s="68" t="n"/>
      <c r="AN423" s="68" t="n"/>
      <c r="AO423" s="63" t="n"/>
      <c r="AP423" s="69" t="n"/>
      <c r="AQ423" s="55" t="n">
        <f aca="false" ca="false" dt2D="false" dtr="false" t="normal">+N423-'Приложение №2'!F423</f>
        <v>-0.00000000011641532182693481</v>
      </c>
    </row>
    <row customHeight="true" ht="15" outlineLevel="0" r="424">
      <c r="A424" s="59" t="n">
        <f aca="false" ca="false" dt2D="false" dtr="false" t="normal">+A423+1</f>
        <v>402</v>
      </c>
      <c r="B424" s="60" t="n">
        <f aca="false" ca="false" dt2D="false" dtr="false" t="normal">+B423+1</f>
        <v>83</v>
      </c>
      <c r="C424" s="70" t="s">
        <v>78</v>
      </c>
      <c r="D424" s="70" t="s">
        <v>422</v>
      </c>
      <c r="E424" s="62" t="n">
        <v>1964</v>
      </c>
      <c r="F424" s="62" t="n">
        <v>1978</v>
      </c>
      <c r="G424" s="62" t="s">
        <v>70</v>
      </c>
      <c r="H424" s="62" t="n">
        <v>4</v>
      </c>
      <c r="I424" s="62" t="n">
        <v>4</v>
      </c>
      <c r="J424" s="68" t="n">
        <v>2691.4</v>
      </c>
      <c r="K424" s="68" t="n">
        <v>2495.4</v>
      </c>
      <c r="L424" s="68" t="n">
        <v>0</v>
      </c>
      <c r="M424" s="71" t="n">
        <v>136</v>
      </c>
      <c r="N424" s="65" t="n">
        <f aca="false" ca="false" dt2D="false" dtr="false" t="normal">+O424+P424+Q424+R424+S424+T424</f>
        <v>2429104.54</v>
      </c>
      <c r="O424" s="68" t="n"/>
      <c r="P424" s="63" t="n">
        <v>391012.15</v>
      </c>
      <c r="Q424" s="63" t="n"/>
      <c r="R424" s="63" t="n">
        <v>171874.02</v>
      </c>
      <c r="S424" s="63" t="n">
        <v>1866218.37</v>
      </c>
      <c r="T424" s="63" t="n"/>
      <c r="U424" s="63" t="n">
        <f aca="false" ca="false" dt2D="false" dtr="false" t="normal">$N424/($K424+$L424)</f>
        <v>973.4329325959766</v>
      </c>
      <c r="V424" s="63" t="n">
        <f aca="false" ca="false" dt2D="false" dtr="false" t="normal">$N424/($K424+$L424)</f>
        <v>973.4329325959766</v>
      </c>
      <c r="W424" s="89" t="n">
        <v>2021</v>
      </c>
      <c r="X424" s="4" t="n">
        <f aca="false" ca="false" dt2D="false" dtr="false" t="normal">+N424-'Приложение №2'!F424</f>
        <v>0</v>
      </c>
      <c r="Y424" s="120" t="e">
        <f aca="false" ca="false" dt2D="false" dtr="false" t="normal">+P424-'[1]Приложение №1'!$P398</f>
        <v>#GETTING_DATA</v>
      </c>
      <c r="AA424" s="65" t="n">
        <f aca="false" ca="false" dt2D="false" dtr="false" t="normal">SUM(AB424:AP424)</f>
        <v>2429104.54</v>
      </c>
      <c r="AB424" s="68" t="n"/>
      <c r="AC424" s="68" t="n">
        <v>1477145.28</v>
      </c>
      <c r="AD424" s="68" t="n"/>
      <c r="AE424" s="68" t="n">
        <v>951959.26</v>
      </c>
      <c r="AF424" s="68" t="n"/>
      <c r="AG424" s="68" t="n"/>
      <c r="AH424" s="68" t="n"/>
      <c r="AI424" s="68" t="n">
        <v>0</v>
      </c>
      <c r="AJ424" s="68" t="n"/>
      <c r="AK424" s="68" t="n">
        <v>0</v>
      </c>
      <c r="AL424" s="68" t="n">
        <v>0</v>
      </c>
      <c r="AM424" s="68" t="n">
        <v>0</v>
      </c>
      <c r="AN424" s="68" t="n"/>
      <c r="AO424" s="63" t="n"/>
      <c r="AP424" s="69" t="n"/>
      <c r="AQ424" s="55" t="n">
        <f aca="false" ca="false" dt2D="false" dtr="false" t="normal">+N424-'Приложение №2'!F424</f>
        <v>0</v>
      </c>
    </row>
    <row customHeight="true" ht="15" outlineLevel="0" r="425">
      <c r="A425" s="59" t="n">
        <f aca="false" ca="false" dt2D="false" dtr="false" t="normal">+A424+1</f>
        <v>403</v>
      </c>
      <c r="B425" s="60" t="n">
        <f aca="false" ca="false" dt2D="false" dtr="false" t="normal">+B424+1</f>
        <v>84</v>
      </c>
      <c r="C425" s="70" t="s">
        <v>78</v>
      </c>
      <c r="D425" s="70" t="s">
        <v>423</v>
      </c>
      <c r="E425" s="62" t="n">
        <v>1964</v>
      </c>
      <c r="F425" s="62" t="n">
        <v>2013</v>
      </c>
      <c r="G425" s="62" t="s">
        <v>70</v>
      </c>
      <c r="H425" s="62" t="n">
        <v>4</v>
      </c>
      <c r="I425" s="62" t="n">
        <v>2</v>
      </c>
      <c r="J425" s="68" t="n">
        <v>1305.4</v>
      </c>
      <c r="K425" s="68" t="n">
        <v>1211.8</v>
      </c>
      <c r="L425" s="68" t="n">
        <v>0</v>
      </c>
      <c r="M425" s="71" t="n">
        <v>58</v>
      </c>
      <c r="N425" s="65" t="n">
        <f aca="false" ca="false" dt2D="false" dtr="false" t="normal">+O425+P425+Q425+R425+S425+T425</f>
        <v>1451174.49</v>
      </c>
      <c r="O425" s="68" t="n"/>
      <c r="P425" s="63" t="n">
        <v>197898.46</v>
      </c>
      <c r="Q425" s="63" t="n"/>
      <c r="R425" s="63" t="n">
        <v>28183.24</v>
      </c>
      <c r="S425" s="63" t="n">
        <f aca="false" ca="false" dt2D="false" dtr="false" t="normal">1220588.75+4504.04</f>
        <v>1225092.79</v>
      </c>
      <c r="T425" s="63" t="n"/>
      <c r="U425" s="63" t="n">
        <f aca="false" ca="false" dt2D="false" dtr="false" t="normal">$N425/($K425+$L425)</f>
        <v>1197.536301369863</v>
      </c>
      <c r="V425" s="63" t="n">
        <f aca="false" ca="false" dt2D="false" dtr="false" t="normal">$N425/($K425+$L425)</f>
        <v>1197.536301369863</v>
      </c>
      <c r="W425" s="89" t="n">
        <v>2021</v>
      </c>
      <c r="X425" s="4" t="n">
        <f aca="false" ca="false" dt2D="false" dtr="false" t="normal">+N425-'Приложение №2'!F425</f>
        <v>0</v>
      </c>
      <c r="Y425" s="134" t="e">
        <f aca="false" ca="false" dt2D="false" dtr="false" t="normal">+P425-'[1]Приложение №1'!$P379</f>
        <v>#GETTING_DATA</v>
      </c>
      <c r="Z425" s="82" t="n"/>
      <c r="AA425" s="65" t="n">
        <f aca="false" ca="false" dt2D="false" dtr="false" t="normal">SUM(AB425:AP425)</f>
        <v>1446670.45</v>
      </c>
      <c r="AB425" s="68" t="n"/>
      <c r="AC425" s="68" t="n">
        <v>687744.44</v>
      </c>
      <c r="AD425" s="68" t="n">
        <v>281476.89</v>
      </c>
      <c r="AE425" s="68" t="n">
        <v>477449.12</v>
      </c>
      <c r="AF425" s="68" t="n"/>
      <c r="AG425" s="68" t="n"/>
      <c r="AH425" s="68" t="n"/>
      <c r="AI425" s="68" t="n">
        <v>0</v>
      </c>
      <c r="AJ425" s="68" t="n"/>
      <c r="AK425" s="68" t="n">
        <v>0</v>
      </c>
      <c r="AL425" s="68" t="n">
        <v>0</v>
      </c>
      <c r="AM425" s="68" t="n">
        <v>0</v>
      </c>
      <c r="AN425" s="68" t="n"/>
      <c r="AO425" s="63" t="n"/>
      <c r="AP425" s="69" t="n"/>
      <c r="AQ425" s="55" t="n">
        <f aca="false" ca="false" dt2D="false" dtr="false" t="normal">+N425-'Приложение №2'!F425</f>
        <v>0</v>
      </c>
    </row>
    <row customHeight="true" ht="15" outlineLevel="0" r="426">
      <c r="A426" s="59" t="n">
        <f aca="false" ca="false" dt2D="false" dtr="false" t="normal">+A425+1</f>
        <v>404</v>
      </c>
      <c r="B426" s="60" t="n">
        <f aca="false" ca="false" dt2D="false" dtr="false" t="normal">+B425+1</f>
        <v>85</v>
      </c>
      <c r="C426" s="70" t="s">
        <v>78</v>
      </c>
      <c r="D426" s="70" t="s">
        <v>424</v>
      </c>
      <c r="E426" s="62" t="n">
        <v>1961</v>
      </c>
      <c r="F426" s="62" t="n">
        <v>2013</v>
      </c>
      <c r="G426" s="62" t="s">
        <v>70</v>
      </c>
      <c r="H426" s="62" t="n">
        <v>4</v>
      </c>
      <c r="I426" s="62" t="n">
        <v>3</v>
      </c>
      <c r="J426" s="68" t="n">
        <v>2500.4</v>
      </c>
      <c r="K426" s="68" t="n">
        <v>2200.2</v>
      </c>
      <c r="L426" s="68" t="n">
        <v>0</v>
      </c>
      <c r="M426" s="71" t="n">
        <v>94</v>
      </c>
      <c r="N426" s="65" t="n">
        <f aca="false" ca="false" dt2D="false" dtr="false" t="normal">+O426+P426+Q426+R426+S426+T426</f>
        <v>2173235.48</v>
      </c>
      <c r="O426" s="68" t="n"/>
      <c r="P426" s="63" t="n"/>
      <c r="Q426" s="63" t="n"/>
      <c r="R426" s="63" t="n">
        <v>261352.68</v>
      </c>
      <c r="S426" s="63" t="n">
        <f aca="false" ca="false" dt2D="false" dtr="false" t="normal">1902349.22+'Приложение №2'!S426+7756.58</f>
        <v>1911882.8</v>
      </c>
      <c r="T426" s="63" t="n"/>
      <c r="U426" s="63" t="n">
        <f aca="false" ca="false" dt2D="false" dtr="false" t="normal">$N426/($K426+$L426)</f>
        <v>987.7445141350787</v>
      </c>
      <c r="V426" s="63" t="n">
        <f aca="false" ca="false" dt2D="false" dtr="false" t="normal">$N426/($K426+$L426)</f>
        <v>987.7445141350787</v>
      </c>
      <c r="W426" s="89" t="n">
        <v>2021</v>
      </c>
      <c r="X426" s="4" t="n">
        <f aca="false" ca="false" dt2D="false" dtr="false" t="normal">+N426-'Приложение №2'!F426</f>
        <v>0</v>
      </c>
      <c r="Y426" s="134" t="e">
        <f aca="false" ca="false" dt2D="false" dtr="false" t="normal">+P426-'[1]Приложение №1'!$P399</f>
        <v>#GETTING_DATA</v>
      </c>
      <c r="Z426" s="82" t="n"/>
      <c r="AA426" s="65" t="n">
        <f aca="false" ca="false" dt2D="false" dtr="false" t="normal">SUM(AB426:AP426)</f>
        <v>2165478.9</v>
      </c>
      <c r="AB426" s="68" t="n">
        <v>2163701.9</v>
      </c>
      <c r="AC426" s="68" t="n"/>
      <c r="AD426" s="68" t="n"/>
      <c r="AE426" s="68" t="n"/>
      <c r="AF426" s="68" t="n"/>
      <c r="AG426" s="68" t="n"/>
      <c r="AH426" s="68" t="n"/>
      <c r="AI426" s="68" t="n"/>
      <c r="AJ426" s="68" t="n"/>
      <c r="AK426" s="68" t="n"/>
      <c r="AL426" s="68" t="n"/>
      <c r="AM426" s="68" t="n"/>
      <c r="AN426" s="68" t="n">
        <v>1777</v>
      </c>
      <c r="AO426" s="63" t="n"/>
      <c r="AP426" s="69" t="n"/>
      <c r="AQ426" s="55" t="n">
        <f aca="false" ca="false" dt2D="false" dtr="false" t="normal">+N426-'Приложение №2'!F426</f>
        <v>0</v>
      </c>
    </row>
    <row customHeight="true" ht="15" outlineLevel="0" r="427">
      <c r="A427" s="59" t="n">
        <f aca="false" ca="false" dt2D="false" dtr="false" t="normal">+A426+1</f>
        <v>405</v>
      </c>
      <c r="B427" s="60" t="n">
        <f aca="false" ca="false" dt2D="false" dtr="false" t="normal">+B426+1</f>
        <v>86</v>
      </c>
      <c r="C427" s="70" t="s">
        <v>78</v>
      </c>
      <c r="D427" s="70" t="s">
        <v>425</v>
      </c>
      <c r="E427" s="62" t="n">
        <v>1963</v>
      </c>
      <c r="F427" s="62" t="n">
        <v>2005</v>
      </c>
      <c r="G427" s="62" t="s">
        <v>70</v>
      </c>
      <c r="H427" s="62" t="n">
        <v>4</v>
      </c>
      <c r="I427" s="62" t="n">
        <v>2</v>
      </c>
      <c r="J427" s="68" t="n">
        <v>1240.4</v>
      </c>
      <c r="K427" s="68" t="n">
        <v>1129.4</v>
      </c>
      <c r="L427" s="68" t="n">
        <v>0</v>
      </c>
      <c r="M427" s="71" t="n">
        <v>70</v>
      </c>
      <c r="N427" s="65" t="n">
        <f aca="false" ca="false" dt2D="false" dtr="false" t="normal">+O427+P427+Q427+R427+S427+T427</f>
        <v>2585974.37</v>
      </c>
      <c r="O427" s="68" t="n"/>
      <c r="P427" s="63" t="n">
        <v>890219.19</v>
      </c>
      <c r="Q427" s="63" t="n">
        <v>0</v>
      </c>
      <c r="R427" s="63" t="n">
        <f aca="false" ca="false" dt2D="false" dtr="false" t="normal">244754.08+8003.86</f>
        <v>252757.93999999997</v>
      </c>
      <c r="S427" s="63" t="n">
        <v>1442997.24</v>
      </c>
      <c r="T427" s="63" t="n"/>
      <c r="U427" s="63" t="n">
        <f aca="false" ca="false" dt2D="false" dtr="false" t="normal">$N427/($K427+$L427)</f>
        <v>2289.6886576943507</v>
      </c>
      <c r="V427" s="63" t="n">
        <f aca="false" ca="false" dt2D="false" dtr="false" t="normal">$N427/($K427+$L427)</f>
        <v>2289.6886576943507</v>
      </c>
      <c r="W427" s="89" t="n">
        <v>2021</v>
      </c>
      <c r="X427" s="4" t="n">
        <f aca="false" ca="false" dt2D="false" dtr="false" t="normal">+N427-'Приложение №2'!F427</f>
        <v>0</v>
      </c>
      <c r="Y427" s="120" t="e">
        <f aca="false" ca="false" dt2D="false" dtr="false" t="normal">+P427-'[1]Приложение №1'!$P380</f>
        <v>#GETTING_DATA</v>
      </c>
      <c r="AA427" s="65" t="n">
        <f aca="false" ca="false" dt2D="false" dtr="false" t="normal">SUM(AB427:AP427)</f>
        <v>2577970.5100000002</v>
      </c>
      <c r="AB427" s="68" t="n"/>
      <c r="AC427" s="68" t="n"/>
      <c r="AD427" s="68" t="n">
        <v>318466.85</v>
      </c>
      <c r="AE427" s="68" t="n"/>
      <c r="AF427" s="68" t="n"/>
      <c r="AG427" s="68" t="n"/>
      <c r="AH427" s="68" t="n"/>
      <c r="AI427" s="68" t="n">
        <v>0</v>
      </c>
      <c r="AJ427" s="68" t="n">
        <v>2259503.66</v>
      </c>
      <c r="AK427" s="68" t="n">
        <v>0</v>
      </c>
      <c r="AL427" s="68" t="n">
        <v>0</v>
      </c>
      <c r="AM427" s="68" t="n">
        <v>0</v>
      </c>
      <c r="AN427" s="68" t="n"/>
      <c r="AO427" s="63" t="n"/>
      <c r="AP427" s="69" t="n"/>
      <c r="AQ427" s="55" t="n">
        <f aca="false" ca="false" dt2D="false" dtr="false" t="normal">+N427-'Приложение №2'!F427</f>
        <v>0</v>
      </c>
    </row>
    <row customFormat="true" ht="15" outlineLevel="0" r="428" s="132">
      <c r="A428" s="59" t="n">
        <f aca="false" ca="false" dt2D="false" dtr="false" t="normal">+A427+1</f>
        <v>406</v>
      </c>
      <c r="B428" s="60" t="n">
        <f aca="false" ca="false" dt2D="false" dtr="false" t="normal">+B427+1</f>
        <v>87</v>
      </c>
      <c r="C428" s="70" t="s">
        <v>78</v>
      </c>
      <c r="D428" s="70" t="s">
        <v>167</v>
      </c>
      <c r="E428" s="62" t="n">
        <v>1972</v>
      </c>
      <c r="F428" s="62" t="n">
        <v>2013</v>
      </c>
      <c r="G428" s="62" t="s">
        <v>60</v>
      </c>
      <c r="H428" s="62" t="n">
        <v>4</v>
      </c>
      <c r="I428" s="62" t="n">
        <v>4</v>
      </c>
      <c r="J428" s="68" t="n">
        <v>4795.56</v>
      </c>
      <c r="K428" s="68" t="n">
        <v>3564.3</v>
      </c>
      <c r="L428" s="68" t="n">
        <v>0</v>
      </c>
      <c r="M428" s="71" t="n">
        <v>159</v>
      </c>
      <c r="N428" s="65" t="n">
        <f aca="false" ca="false" dt2D="false" dtr="false" t="normal">+O428+P428+Q428+R428+S428+T428</f>
        <v>1594833.42</v>
      </c>
      <c r="O428" s="88" t="n"/>
      <c r="P428" s="1" t="n"/>
      <c r="Q428" s="63" t="n"/>
      <c r="R428" s="63" t="n">
        <v>26906.45</v>
      </c>
      <c r="S428" s="63" t="n">
        <f aca="false" ca="false" dt2D="false" dtr="false" t="normal">1417160.02+150766.95</f>
        <v>1567926.97</v>
      </c>
      <c r="T428" s="63" t="n"/>
      <c r="U428" s="63" t="n">
        <f aca="false" ca="false" dt2D="false" dtr="false" t="normal">$N428/($K428+$L428)</f>
        <v>447.44646073562825</v>
      </c>
      <c r="V428" s="63" t="n">
        <f aca="false" ca="false" dt2D="false" dtr="false" t="normal">$N428/($K428+$L428)</f>
        <v>447.44646073562825</v>
      </c>
      <c r="W428" s="89" t="n">
        <v>2021</v>
      </c>
      <c r="X428" s="4" t="n">
        <f aca="false" ca="false" dt2D="false" dtr="false" t="normal">+N428-'Приложение №2'!F428</f>
        <v>0</v>
      </c>
      <c r="Y428" s="133" t="e">
        <f aca="false" ca="false" dt2D="false" dtr="false" t="normal">+#REF!-'[1]Приложение №1'!$P382</f>
        <v>#REF!</v>
      </c>
      <c r="AA428" s="65" t="n">
        <f aca="false" ca="false" dt2D="false" dtr="false" t="normal">SUM(AB428:AP428)</f>
        <v>1567926.97</v>
      </c>
      <c r="AB428" s="68" t="n">
        <v>0</v>
      </c>
      <c r="AC428" s="68" t="n">
        <v>0</v>
      </c>
      <c r="AD428" s="68" t="n">
        <v>0</v>
      </c>
      <c r="AE428" s="68" t="n">
        <v>0</v>
      </c>
      <c r="AF428" s="68" t="n">
        <v>0</v>
      </c>
      <c r="AG428" s="68" t="n"/>
      <c r="AH428" s="68" t="n">
        <v>0</v>
      </c>
      <c r="AI428" s="68" t="n">
        <v>0</v>
      </c>
      <c r="AJ428" s="68" t="n">
        <v>0</v>
      </c>
      <c r="AK428" s="68" t="n">
        <v>0</v>
      </c>
      <c r="AL428" s="68" t="n">
        <v>0</v>
      </c>
      <c r="AM428" s="68" t="n">
        <v>1567926.97</v>
      </c>
      <c r="AN428" s="68" t="n"/>
      <c r="AO428" s="63" t="n"/>
      <c r="AP428" s="69" t="n"/>
      <c r="AQ428" s="55" t="n">
        <f aca="false" ca="false" dt2D="false" dtr="false" t="normal">+N428-'Приложение №2'!F428</f>
        <v>0</v>
      </c>
    </row>
    <row customHeight="true" ht="15" outlineLevel="0" r="429">
      <c r="A429" s="59" t="n">
        <f aca="false" ca="false" dt2D="false" dtr="false" t="normal">+A428+1</f>
        <v>407</v>
      </c>
      <c r="B429" s="60" t="n">
        <f aca="false" ca="false" dt2D="false" dtr="false" t="normal">+B428+1</f>
        <v>88</v>
      </c>
      <c r="C429" s="70" t="s">
        <v>78</v>
      </c>
      <c r="D429" s="70" t="s">
        <v>162</v>
      </c>
      <c r="E429" s="62" t="n">
        <v>1972</v>
      </c>
      <c r="F429" s="62" t="n">
        <v>2013</v>
      </c>
      <c r="G429" s="62" t="s">
        <v>60</v>
      </c>
      <c r="H429" s="62" t="n">
        <v>4</v>
      </c>
      <c r="I429" s="62" t="n">
        <v>4</v>
      </c>
      <c r="J429" s="68" t="n">
        <v>4697.36</v>
      </c>
      <c r="K429" s="68" t="n">
        <v>3466.1</v>
      </c>
      <c r="L429" s="68" t="n">
        <v>0</v>
      </c>
      <c r="M429" s="71" t="n">
        <v>140</v>
      </c>
      <c r="N429" s="65" t="n">
        <f aca="false" ca="false" dt2D="false" dtr="false" t="normal">+O429+P429+Q429+R429+S429+T429</f>
        <v>2102596.28</v>
      </c>
      <c r="O429" s="88" t="n"/>
      <c r="P429" s="63" t="n"/>
      <c r="Q429" s="63" t="n"/>
      <c r="R429" s="63" t="n">
        <v>480684</v>
      </c>
      <c r="S429" s="63" t="n">
        <v>1621912.28</v>
      </c>
      <c r="T429" s="63" t="n"/>
      <c r="U429" s="63" t="n">
        <f aca="false" ca="false" dt2D="false" dtr="false" t="normal">$N429/($K429+$L429)</f>
        <v>606.6173162920861</v>
      </c>
      <c r="V429" s="63" t="n">
        <f aca="false" ca="false" dt2D="false" dtr="false" t="normal">$N429/($K429+$L429)</f>
        <v>606.6173162920861</v>
      </c>
      <c r="W429" s="89" t="n">
        <v>2021</v>
      </c>
      <c r="X429" s="4" t="n">
        <f aca="false" ca="false" dt2D="false" dtr="false" t="normal">+N429-'Приложение №2'!F429</f>
        <v>0</v>
      </c>
      <c r="Y429" s="120" t="e">
        <f aca="false" ca="false" dt2D="false" dtr="false" t="normal">+P429-'[1]Приложение №1'!$P238</f>
        <v>#GETTING_DATA</v>
      </c>
      <c r="Z429" s="1" t="s">
        <v>426</v>
      </c>
      <c r="AA429" s="65" t="n">
        <f aca="false" ca="false" dt2D="false" dtr="false" t="normal">SUM(AB429:AP429)</f>
        <v>2102596.28</v>
      </c>
      <c r="AB429" s="68" t="n">
        <v>0</v>
      </c>
      <c r="AC429" s="68" t="n">
        <v>0</v>
      </c>
      <c r="AD429" s="68" t="n">
        <v>0</v>
      </c>
      <c r="AE429" s="68" t="n">
        <v>0</v>
      </c>
      <c r="AF429" s="68" t="n"/>
      <c r="AG429" s="68" t="n"/>
      <c r="AH429" s="68" t="n">
        <v>0</v>
      </c>
      <c r="AI429" s="68" t="n">
        <v>0</v>
      </c>
      <c r="AJ429" s="68" t="n">
        <v>0</v>
      </c>
      <c r="AK429" s="68" t="n">
        <v>0</v>
      </c>
      <c r="AL429" s="68" t="n">
        <v>0</v>
      </c>
      <c r="AM429" s="68" t="n">
        <v>2102596.28</v>
      </c>
      <c r="AN429" s="68" t="n"/>
      <c r="AO429" s="63" t="n"/>
      <c r="AP429" s="69" t="n"/>
      <c r="AQ429" s="55" t="n">
        <f aca="false" ca="false" dt2D="false" dtr="false" t="normal">+N429-'Приложение №2'!F429</f>
        <v>0</v>
      </c>
    </row>
    <row customHeight="true" ht="15" outlineLevel="0" r="430">
      <c r="A430" s="59" t="n">
        <f aca="false" ca="false" dt2D="false" dtr="false" t="normal">+A429+1</f>
        <v>408</v>
      </c>
      <c r="B430" s="60" t="n">
        <f aca="false" ca="false" dt2D="false" dtr="false" t="normal">+B429+1</f>
        <v>89</v>
      </c>
      <c r="C430" s="70" t="s">
        <v>78</v>
      </c>
      <c r="D430" s="70" t="s">
        <v>163</v>
      </c>
      <c r="E430" s="62" t="n">
        <v>1971</v>
      </c>
      <c r="F430" s="62" t="n">
        <v>2013</v>
      </c>
      <c r="G430" s="62" t="s">
        <v>60</v>
      </c>
      <c r="H430" s="62" t="n">
        <v>4</v>
      </c>
      <c r="I430" s="62" t="n">
        <v>4</v>
      </c>
      <c r="J430" s="68" t="n">
        <v>4741.46</v>
      </c>
      <c r="K430" s="68" t="n">
        <v>3510.2</v>
      </c>
      <c r="L430" s="68" t="n">
        <v>0</v>
      </c>
      <c r="M430" s="71" t="n">
        <v>145</v>
      </c>
      <c r="N430" s="65" t="n">
        <f aca="false" ca="false" dt2D="false" dtr="false" t="normal">+O430+P430+Q430+R430+S430+T430</f>
        <v>1680349.51</v>
      </c>
      <c r="O430" s="88" t="n"/>
      <c r="P430" s="63" t="n"/>
      <c r="Q430" s="63" t="n"/>
      <c r="R430" s="63" t="n">
        <v>303289.72</v>
      </c>
      <c r="S430" s="63" t="n">
        <f aca="false" ca="false" dt2D="false" dtr="false" t="normal">'Приложение №2'!F430-O430-Q430-R430-T430</f>
        <v>1377059.79</v>
      </c>
      <c r="T430" s="63" t="n"/>
      <c r="U430" s="63" t="n">
        <f aca="false" ca="false" dt2D="false" dtr="false" t="normal">$N430/($K430+$L430)</f>
        <v>478.7047775055553</v>
      </c>
      <c r="V430" s="63" t="n">
        <f aca="false" ca="false" dt2D="false" dtr="false" t="normal">$N430/($K430+$L430)</f>
        <v>478.7047775055553</v>
      </c>
      <c r="W430" s="89" t="n">
        <v>2021</v>
      </c>
      <c r="X430" s="4" t="n">
        <f aca="false" ca="false" dt2D="false" dtr="false" t="normal">+N430-'Приложение №2'!F430</f>
        <v>0</v>
      </c>
      <c r="Y430" s="120" t="e">
        <f aca="false" ca="false" dt2D="false" dtr="false" t="normal">+P430-'[1]Приложение №1'!$P357</f>
        <v>#GETTING_DATA</v>
      </c>
      <c r="AA430" s="65" t="n">
        <f aca="false" ca="false" dt2D="false" dtr="false" t="normal">SUM(AB430:AP430)</f>
        <v>1653913.68</v>
      </c>
      <c r="AB430" s="68" t="n">
        <v>0</v>
      </c>
      <c r="AC430" s="68" t="n">
        <v>0</v>
      </c>
      <c r="AD430" s="68" t="n">
        <v>0</v>
      </c>
      <c r="AE430" s="68" t="n">
        <v>0</v>
      </c>
      <c r="AF430" s="68" t="n"/>
      <c r="AG430" s="68" t="n"/>
      <c r="AH430" s="68" t="n">
        <v>0</v>
      </c>
      <c r="AI430" s="68" t="n">
        <v>0</v>
      </c>
      <c r="AJ430" s="68" t="n">
        <v>0</v>
      </c>
      <c r="AK430" s="68" t="n">
        <v>0</v>
      </c>
      <c r="AL430" s="68" t="n">
        <v>0</v>
      </c>
      <c r="AM430" s="68" t="n">
        <v>1653913.68</v>
      </c>
      <c r="AN430" s="68" t="n"/>
      <c r="AO430" s="63" t="n"/>
      <c r="AP430" s="69" t="n"/>
      <c r="AQ430" s="55" t="n">
        <f aca="false" ca="false" dt2D="false" dtr="false" t="normal">+N430-'Приложение №2'!F430</f>
        <v>0</v>
      </c>
    </row>
    <row customHeight="true" ht="15" outlineLevel="0" r="431">
      <c r="A431" s="59" t="n">
        <f aca="false" ca="false" dt2D="false" dtr="false" t="normal">+A430+1</f>
        <v>409</v>
      </c>
      <c r="B431" s="60" t="n">
        <f aca="false" ca="false" dt2D="false" dtr="false" t="normal">+B430+1</f>
        <v>90</v>
      </c>
      <c r="C431" s="70" t="s">
        <v>78</v>
      </c>
      <c r="D431" s="70" t="s">
        <v>168</v>
      </c>
      <c r="E431" s="62" t="n">
        <v>1977</v>
      </c>
      <c r="F431" s="62" t="n">
        <v>1977</v>
      </c>
      <c r="G431" s="62" t="s">
        <v>60</v>
      </c>
      <c r="H431" s="62" t="n">
        <v>4</v>
      </c>
      <c r="I431" s="62" t="n">
        <v>4</v>
      </c>
      <c r="J431" s="68" t="n">
        <v>3973.6</v>
      </c>
      <c r="K431" s="68" t="n">
        <v>3477.1</v>
      </c>
      <c r="L431" s="68" t="n">
        <v>0</v>
      </c>
      <c r="M431" s="71" t="n">
        <v>136</v>
      </c>
      <c r="N431" s="65" t="n">
        <f aca="false" ca="false" dt2D="false" dtr="false" t="normal">+O431+P431+Q431+R431+S431+T431</f>
        <v>8787339.56</v>
      </c>
      <c r="O431" s="88" t="n"/>
      <c r="P431" s="63" t="n">
        <f aca="false" ca="false" dt2D="false" dtr="false" t="normal">8629803.97+91380.09</f>
        <v>8721184.06</v>
      </c>
      <c r="Q431" s="63" t="n"/>
      <c r="R431" s="63" t="n"/>
      <c r="S431" s="63" t="n">
        <v>66155.5</v>
      </c>
      <c r="T431" s="63" t="n"/>
      <c r="U431" s="63" t="n">
        <f aca="false" ca="false" dt2D="false" dtr="false" t="normal">$N431/($K431+$L431)</f>
        <v>2527.2035776940556</v>
      </c>
      <c r="V431" s="63" t="n">
        <f aca="false" ca="false" dt2D="false" dtr="false" t="normal">$N431/($K431+$L431)</f>
        <v>2527.2035776940556</v>
      </c>
      <c r="W431" s="89" t="n">
        <v>2021</v>
      </c>
      <c r="X431" s="4" t="n">
        <f aca="false" ca="false" dt2D="false" dtr="false" t="normal">+N431-'Приложение №2'!F431</f>
        <v>0.000000001862645149230957</v>
      </c>
      <c r="Y431" s="120" t="e">
        <f aca="false" ca="false" dt2D="false" dtr="false" t="normal">+P431-'[1]Приложение №1'!$P351</f>
        <v>#GETTING_DATA</v>
      </c>
      <c r="AA431" s="65" t="n">
        <f aca="false" ca="false" dt2D="false" dtr="false" t="normal">SUM(AB431:AP431)</f>
        <v>8665685.059999999</v>
      </c>
      <c r="AB431" s="68" t="n">
        <v>0</v>
      </c>
      <c r="AC431" s="68" t="n">
        <v>2004670.28</v>
      </c>
      <c r="AD431" s="68" t="n">
        <v>0</v>
      </c>
      <c r="AE431" s="68" t="n">
        <v>1347182.8</v>
      </c>
      <c r="AF431" s="68" t="n"/>
      <c r="AG431" s="68" t="n"/>
      <c r="AH431" s="68" t="n"/>
      <c r="AI431" s="68" t="n">
        <v>0</v>
      </c>
      <c r="AJ431" s="68" t="n">
        <v>0</v>
      </c>
      <c r="AK431" s="68" t="n">
        <v>0</v>
      </c>
      <c r="AL431" s="68" t="n">
        <v>5277950.89</v>
      </c>
      <c r="AM431" s="68" t="n">
        <v>0</v>
      </c>
      <c r="AN431" s="68" t="n"/>
      <c r="AO431" s="63" t="n"/>
      <c r="AP431" s="69" t="n">
        <v>35881.09</v>
      </c>
      <c r="AQ431" s="55" t="n">
        <f aca="false" ca="false" dt2D="false" dtr="false" t="normal">+N431-'Приложение №2'!F431</f>
        <v>0.000000001862645149230957</v>
      </c>
    </row>
    <row customHeight="true" ht="15" outlineLevel="0" r="432">
      <c r="A432" s="59" t="n">
        <f aca="false" ca="false" dt2D="false" dtr="false" t="normal">+A431+1</f>
        <v>410</v>
      </c>
      <c r="B432" s="60" t="n">
        <f aca="false" ca="false" dt2D="false" dtr="false" t="normal">+B431+1</f>
        <v>91</v>
      </c>
      <c r="C432" s="70" t="s">
        <v>78</v>
      </c>
      <c r="D432" s="70" t="s">
        <v>427</v>
      </c>
      <c r="E432" s="62" t="n">
        <v>1971</v>
      </c>
      <c r="F432" s="62" t="n">
        <v>2013</v>
      </c>
      <c r="G432" s="62" t="s">
        <v>70</v>
      </c>
      <c r="H432" s="62" t="n">
        <v>4</v>
      </c>
      <c r="I432" s="62" t="n">
        <v>4</v>
      </c>
      <c r="J432" s="68" t="n">
        <v>3003.8</v>
      </c>
      <c r="K432" s="68" t="n">
        <v>2699.8</v>
      </c>
      <c r="L432" s="68" t="n">
        <v>0</v>
      </c>
      <c r="M432" s="71" t="n">
        <v>120</v>
      </c>
      <c r="N432" s="65" t="n">
        <f aca="false" ca="false" dt2D="false" dtr="false" t="normal">+O432+P432+Q432+R432+S432+T432</f>
        <v>748598.66</v>
      </c>
      <c r="O432" s="88" t="n"/>
      <c r="P432" s="63" t="n"/>
      <c r="Q432" s="63" t="n"/>
      <c r="R432" s="63" t="n">
        <v>129665.9434</v>
      </c>
      <c r="S432" s="63" t="n">
        <f aca="false" ca="false" dt2D="false" dtr="false" t="normal">552777.2166+66155.5</f>
        <v>618932.7166</v>
      </c>
      <c r="T432" s="63" t="n"/>
      <c r="U432" s="63" t="n">
        <f aca="false" ca="false" dt2D="false" dtr="false" t="normal">$N432/($K432+$L432)</f>
        <v>277.27930217053114</v>
      </c>
      <c r="V432" s="63" t="n">
        <f aca="false" ca="false" dt2D="false" dtr="false" t="normal">$N432/($K432+$L432)</f>
        <v>277.27930217053114</v>
      </c>
      <c r="W432" s="89" t="n">
        <v>2021</v>
      </c>
      <c r="X432" s="4" t="n">
        <f aca="false" ca="false" dt2D="false" dtr="false" t="normal">+N432-'Приложение №2'!F432</f>
        <v>0</v>
      </c>
      <c r="Y432" s="120" t="e">
        <f aca="false" ca="false" dt2D="false" dtr="false" t="normal">+P432-'[1]Приложение №1'!$P240</f>
        <v>#GETTING_DATA</v>
      </c>
      <c r="AA432" s="65" t="n">
        <f aca="false" ca="false" dt2D="false" dtr="false" t="normal">SUM(AB432:AP432)</f>
        <v>682443.16</v>
      </c>
      <c r="AB432" s="68" t="n">
        <v>0</v>
      </c>
      <c r="AC432" s="68" t="n">
        <v>682443.16</v>
      </c>
      <c r="AD432" s="68" t="n"/>
      <c r="AE432" s="68" t="n"/>
      <c r="AF432" s="68" t="n"/>
      <c r="AG432" s="68" t="n"/>
      <c r="AH432" s="68" t="n"/>
      <c r="AI432" s="68" t="n"/>
      <c r="AJ432" s="68" t="n"/>
      <c r="AK432" s="68" t="n"/>
      <c r="AL432" s="68" t="n"/>
      <c r="AM432" s="68" t="n"/>
      <c r="AN432" s="68" t="n"/>
      <c r="AO432" s="63" t="n"/>
      <c r="AP432" s="69" t="n"/>
      <c r="AQ432" s="135" t="n">
        <f aca="false" ca="false" dt2D="false" dtr="false" t="normal">+N432-'Приложение №2'!F432</f>
        <v>0</v>
      </c>
    </row>
    <row customHeight="true" ht="15" outlineLevel="0" r="433">
      <c r="A433" s="59" t="n">
        <f aca="false" ca="false" dt2D="false" dtr="false" t="normal">+A432+1</f>
        <v>411</v>
      </c>
      <c r="B433" s="60" t="n">
        <f aca="false" ca="false" dt2D="false" dtr="false" t="normal">+B432+1</f>
        <v>92</v>
      </c>
      <c r="C433" s="70" t="s">
        <v>78</v>
      </c>
      <c r="D433" s="70" t="s">
        <v>169</v>
      </c>
      <c r="E433" s="62" t="n">
        <v>1976</v>
      </c>
      <c r="F433" s="62" t="n">
        <v>2013</v>
      </c>
      <c r="G433" s="62" t="s">
        <v>60</v>
      </c>
      <c r="H433" s="62" t="n">
        <v>4</v>
      </c>
      <c r="I433" s="62" t="n">
        <v>6</v>
      </c>
      <c r="J433" s="68" t="n">
        <v>6512.4</v>
      </c>
      <c r="K433" s="68" t="n">
        <v>5062.4</v>
      </c>
      <c r="L433" s="68" t="n">
        <v>0</v>
      </c>
      <c r="M433" s="71" t="n">
        <v>192</v>
      </c>
      <c r="N433" s="65" t="n">
        <f aca="false" ca="false" dt2D="false" dtr="false" t="normal">+O433+P433+Q433+R433+S433+T433</f>
        <v>10904108.26</v>
      </c>
      <c r="O433" s="88" t="n"/>
      <c r="P433" s="63" t="n">
        <v>2265522.36</v>
      </c>
      <c r="Q433" s="63" t="n"/>
      <c r="R433" s="63" t="n">
        <v>274821.88</v>
      </c>
      <c r="S433" s="63" t="n">
        <f aca="false" ca="false" dt2D="false" dtr="false" t="normal">8184501.12+179262.9</f>
        <v>8363764.0200000005</v>
      </c>
      <c r="T433" s="63" t="n"/>
      <c r="U433" s="63" t="n">
        <f aca="false" ca="false" dt2D="false" dtr="false" t="normal">$N433/($K433+$L433)</f>
        <v>2153.940474873578</v>
      </c>
      <c r="V433" s="63" t="n">
        <f aca="false" ca="false" dt2D="false" dtr="false" t="normal">$N433/($K433+$L433)</f>
        <v>2153.940474873578</v>
      </c>
      <c r="W433" s="89" t="n">
        <v>2021</v>
      </c>
      <c r="X433" s="4" t="n">
        <f aca="false" ca="false" dt2D="false" dtr="false" t="normal">+N433-'Приложение №2'!F433</f>
        <v>0</v>
      </c>
      <c r="Y433" s="120" t="e">
        <f aca="false" ca="false" dt2D="false" dtr="false" t="normal">+P433-'[1]Приложение №1'!$P352</f>
        <v>#GETTING_DATA</v>
      </c>
      <c r="Z433" s="1" t="s">
        <v>428</v>
      </c>
      <c r="AA433" s="65" t="n">
        <f aca="false" ca="false" dt2D="false" dtr="false" t="normal">SUM(AB433:AP433)</f>
        <v>1796043.83</v>
      </c>
      <c r="AB433" s="68" t="n">
        <v>0</v>
      </c>
      <c r="AC433" s="68" t="n">
        <v>0</v>
      </c>
      <c r="AD433" s="68" t="n">
        <v>1192657.26</v>
      </c>
      <c r="AE433" s="68" t="n">
        <v>0</v>
      </c>
      <c r="AF433" s="68" t="n">
        <v>603386.57</v>
      </c>
      <c r="AG433" s="68" t="n"/>
      <c r="AH433" s="68" t="n"/>
      <c r="AI433" s="68" t="n">
        <v>0</v>
      </c>
      <c r="AJ433" s="68" t="n">
        <v>0</v>
      </c>
      <c r="AK433" s="68" t="n">
        <v>0</v>
      </c>
      <c r="AL433" s="68" t="n">
        <v>0</v>
      </c>
      <c r="AM433" s="68" t="n">
        <v>0</v>
      </c>
      <c r="AN433" s="68" t="n"/>
      <c r="AO433" s="63" t="n"/>
      <c r="AP433" s="69" t="n"/>
      <c r="AQ433" s="55" t="n">
        <f aca="false" ca="false" dt2D="false" dtr="false" t="normal">+N433-'Приложение №2'!F433</f>
        <v>0</v>
      </c>
    </row>
    <row customHeight="true" ht="15" outlineLevel="0" r="434">
      <c r="A434" s="59" t="n">
        <f aca="false" ca="false" dt2D="false" dtr="false" t="normal">+A433+1</f>
        <v>412</v>
      </c>
      <c r="B434" s="60" t="n">
        <f aca="false" ca="false" dt2D="false" dtr="false" t="normal">+B433+1</f>
        <v>93</v>
      </c>
      <c r="C434" s="70" t="s">
        <v>78</v>
      </c>
      <c r="D434" s="70" t="s">
        <v>170</v>
      </c>
      <c r="E434" s="62" t="n">
        <v>1976</v>
      </c>
      <c r="F434" s="62" t="n">
        <v>2013</v>
      </c>
      <c r="G434" s="62" t="s">
        <v>70</v>
      </c>
      <c r="H434" s="62" t="n">
        <v>4</v>
      </c>
      <c r="I434" s="62" t="n">
        <v>4</v>
      </c>
      <c r="J434" s="68" t="n">
        <v>2850.8</v>
      </c>
      <c r="K434" s="68" t="n">
        <v>2595</v>
      </c>
      <c r="L434" s="68" t="n">
        <v>0</v>
      </c>
      <c r="M434" s="71" t="n">
        <v>135</v>
      </c>
      <c r="N434" s="65" t="n">
        <f aca="false" ca="false" dt2D="false" dtr="false" t="normal">+O434+P434+Q434+R434+S434+T434</f>
        <v>8511469.100000001</v>
      </c>
      <c r="O434" s="88" t="n"/>
      <c r="P434" s="63" t="n">
        <f aca="false" ca="false" dt2D="false" dtr="false" t="normal">2057474.58+527086.92</f>
        <v>2584561.5</v>
      </c>
      <c r="Q434" s="63" t="n"/>
      <c r="R434" s="63" t="n">
        <v>88084.66</v>
      </c>
      <c r="S434" s="63" t="n">
        <f aca="false" ca="false" dt2D="false" dtr="false" t="normal">5768002.44+70820.5</f>
        <v>5838822.94</v>
      </c>
      <c r="T434" s="63" t="n"/>
      <c r="U434" s="63" t="n">
        <f aca="false" ca="false" dt2D="false" dtr="false" t="normal">$N434/($K434+$L434)</f>
        <v>3279.9495568400775</v>
      </c>
      <c r="V434" s="63" t="n">
        <f aca="false" ca="false" dt2D="false" dtr="false" t="normal">$N434/($K434+$L434)</f>
        <v>3279.9495568400775</v>
      </c>
      <c r="W434" s="89" t="n">
        <v>2021</v>
      </c>
      <c r="X434" s="4" t="n">
        <f aca="false" ca="false" dt2D="false" dtr="false" t="normal">+N434-'Приложение №2'!F434</f>
        <v>0</v>
      </c>
      <c r="Y434" s="120" t="e">
        <f aca="false" ca="false" dt2D="false" dtr="false" t="normal">+P434-'[1]Приложение №1'!$P353</f>
        <v>#GETTING_DATA</v>
      </c>
      <c r="AA434" s="65" t="n">
        <f aca="false" ca="false" dt2D="false" dtr="false" t="normal">SUM(AB434:AP434)</f>
        <v>5700465.37</v>
      </c>
      <c r="AB434" s="68" t="n"/>
      <c r="AC434" s="68" t="n">
        <v>515930.47</v>
      </c>
      <c r="AD434" s="68" t="n">
        <v>0</v>
      </c>
      <c r="AE434" s="68" t="n">
        <v>1088728.99</v>
      </c>
      <c r="AF434" s="68" t="n"/>
      <c r="AG434" s="68" t="n"/>
      <c r="AH434" s="68" t="n"/>
      <c r="AI434" s="68" t="n">
        <v>0</v>
      </c>
      <c r="AJ434" s="68" t="n">
        <v>0</v>
      </c>
      <c r="AK434" s="68" t="n">
        <v>0</v>
      </c>
      <c r="AL434" s="68" t="n"/>
      <c r="AM434" s="68" t="n">
        <v>4095805.91</v>
      </c>
      <c r="AN434" s="68" t="n"/>
      <c r="AO434" s="63" t="n"/>
      <c r="AP434" s="69" t="n"/>
      <c r="AQ434" s="55" t="n">
        <f aca="false" ca="false" dt2D="false" dtr="false" t="normal">+N434-'Приложение №2'!F434</f>
        <v>0</v>
      </c>
    </row>
    <row customFormat="true" customHeight="true" ht="15" outlineLevel="0" r="435" s="132">
      <c r="A435" s="59" t="n">
        <f aca="false" ca="false" dt2D="false" dtr="false" t="normal">+A434+1</f>
        <v>413</v>
      </c>
      <c r="B435" s="60" t="n">
        <f aca="false" ca="false" dt2D="false" dtr="false" t="normal">+B434+1</f>
        <v>94</v>
      </c>
      <c r="C435" s="70" t="s">
        <v>78</v>
      </c>
      <c r="D435" s="70" t="s">
        <v>89</v>
      </c>
      <c r="E435" s="62" t="n">
        <v>1973</v>
      </c>
      <c r="F435" s="62" t="n">
        <v>2013</v>
      </c>
      <c r="G435" s="62" t="s">
        <v>60</v>
      </c>
      <c r="H435" s="62" t="n">
        <v>4</v>
      </c>
      <c r="I435" s="62" t="n">
        <v>4</v>
      </c>
      <c r="J435" s="68" t="n">
        <v>3892.1</v>
      </c>
      <c r="K435" s="68" t="n">
        <v>3391.8</v>
      </c>
      <c r="L435" s="68" t="n">
        <v>0</v>
      </c>
      <c r="M435" s="71" t="n">
        <v>148</v>
      </c>
      <c r="N435" s="65" t="n">
        <f aca="false" ca="false" dt2D="false" dtr="false" t="normal">+O435+P435+Q435+R435+S435+T435</f>
        <v>343383.52</v>
      </c>
      <c r="O435" s="88" t="n"/>
      <c r="P435" s="63" t="n"/>
      <c r="Q435" s="63" t="n"/>
      <c r="R435" s="63" t="n">
        <v>327215.39</v>
      </c>
      <c r="S435" s="63" t="n">
        <v>16168.13</v>
      </c>
      <c r="T435" s="63" t="n"/>
      <c r="U435" s="63" t="n">
        <f aca="false" ca="false" dt2D="false" dtr="false" t="normal">$N435/($K435+$L435)</f>
        <v>101.23931835603514</v>
      </c>
      <c r="V435" s="63" t="n">
        <f aca="false" ca="false" dt2D="false" dtr="false" t="normal">$N435/($K435+$L435)</f>
        <v>101.23931835603514</v>
      </c>
      <c r="W435" s="89" t="n">
        <v>2021</v>
      </c>
      <c r="X435" s="4" t="n">
        <f aca="false" ca="false" dt2D="false" dtr="false" t="normal">+N435-'Приложение №2'!F435</f>
        <v>0</v>
      </c>
      <c r="Y435" s="133" t="e">
        <f aca="false" ca="false" dt2D="false" dtr="false" t="normal">+P435-'[1]Приложение №1'!$P339</f>
        <v>#GETTING_DATA</v>
      </c>
      <c r="AA435" s="65" t="n">
        <f aca="false" ca="false" dt2D="false" dtr="false" t="normal">SUM(AB435:AP435)</f>
        <v>343383.52</v>
      </c>
      <c r="AB435" s="68" t="n">
        <v>0</v>
      </c>
      <c r="AC435" s="68" t="n">
        <v>0</v>
      </c>
      <c r="AD435" s="68" t="n">
        <v>0</v>
      </c>
      <c r="AE435" s="68" t="n">
        <v>0</v>
      </c>
      <c r="AF435" s="68" t="n">
        <v>343383.52</v>
      </c>
      <c r="AG435" s="68" t="n"/>
      <c r="AH435" s="68" t="n">
        <v>0</v>
      </c>
      <c r="AI435" s="68" t="n">
        <v>0</v>
      </c>
      <c r="AJ435" s="68" t="n">
        <v>0</v>
      </c>
      <c r="AK435" s="68" t="n">
        <v>0</v>
      </c>
      <c r="AL435" s="68" t="n">
        <v>0</v>
      </c>
      <c r="AM435" s="68" t="n">
        <v>0</v>
      </c>
      <c r="AN435" s="68" t="n"/>
      <c r="AO435" s="63" t="n"/>
      <c r="AP435" s="69" t="n"/>
      <c r="AQ435" s="55" t="n">
        <f aca="false" ca="false" dt2D="false" dtr="false" t="normal">+N435-'Приложение №2'!F435</f>
        <v>0</v>
      </c>
    </row>
    <row customHeight="true" ht="15" outlineLevel="0" r="436">
      <c r="A436" s="59" t="n">
        <f aca="false" ca="false" dt2D="false" dtr="false" t="normal">+A435+1</f>
        <v>414</v>
      </c>
      <c r="B436" s="60" t="n">
        <f aca="false" ca="false" dt2D="false" dtr="false" t="normal">+B435+1</f>
        <v>95</v>
      </c>
      <c r="C436" s="70" t="s">
        <v>78</v>
      </c>
      <c r="D436" s="70" t="s">
        <v>429</v>
      </c>
      <c r="E436" s="62" t="n">
        <v>1984</v>
      </c>
      <c r="F436" s="62" t="n">
        <v>2013</v>
      </c>
      <c r="G436" s="62" t="s">
        <v>60</v>
      </c>
      <c r="H436" s="62" t="n">
        <v>5</v>
      </c>
      <c r="I436" s="62" t="n">
        <v>6</v>
      </c>
      <c r="J436" s="68" t="n">
        <v>7065.3</v>
      </c>
      <c r="K436" s="68" t="n">
        <v>6211.7</v>
      </c>
      <c r="L436" s="68" t="n">
        <v>0</v>
      </c>
      <c r="M436" s="71" t="n">
        <v>231</v>
      </c>
      <c r="N436" s="65" t="n">
        <f aca="false" ca="false" dt2D="false" dtr="false" t="normal">+O436+P436+Q436+R436+S436+T436</f>
        <v>12330200.1</v>
      </c>
      <c r="O436" s="68" t="n"/>
      <c r="P436" s="63" t="n"/>
      <c r="Q436" s="63" t="n"/>
      <c r="R436" s="63" t="n">
        <f aca="false" ca="false" dt2D="false" dtr="false" t="normal">1738254.39+176572.12</f>
        <v>1914826.5099999998</v>
      </c>
      <c r="S436" s="63" t="n">
        <f aca="false" ca="false" dt2D="false" dtr="false" t="normal">'Приложение №2'!F436-O436-Q436-R436-T436</f>
        <v>10415373.59</v>
      </c>
      <c r="T436" s="63" t="n"/>
      <c r="U436" s="63" t="n">
        <f aca="false" ca="false" dt2D="false" dtr="false" t="normal">$N436/($K436+$L436)</f>
        <v>1984.9960719287797</v>
      </c>
      <c r="V436" s="63" t="n">
        <f aca="false" ca="false" dt2D="false" dtr="false" t="normal">$N436/($K436+$L436)</f>
        <v>1984.9960719287797</v>
      </c>
      <c r="W436" s="89" t="n">
        <v>2021</v>
      </c>
      <c r="X436" s="4" t="n">
        <f aca="false" ca="false" dt2D="false" dtr="false" t="normal">+N436-'Приложение №2'!F436</f>
        <v>0</v>
      </c>
      <c r="Y436" s="120" t="e">
        <f aca="false" ca="false" dt2D="false" dtr="false" t="normal">+P436-'[1]Приложение №1'!$P370</f>
        <v>#GETTING_DATA</v>
      </c>
      <c r="AA436" s="65" t="n">
        <f aca="false" ca="false" dt2D="false" dtr="false" t="normal">SUM(AB436:AP436)</f>
        <v>12153627.98</v>
      </c>
      <c r="AB436" s="68" t="n"/>
      <c r="AC436" s="68" t="n"/>
      <c r="AD436" s="68" t="n"/>
      <c r="AE436" s="68" t="n"/>
      <c r="AF436" s="68" t="n"/>
      <c r="AG436" s="68" t="n"/>
      <c r="AH436" s="68" t="n"/>
      <c r="AI436" s="68" t="n">
        <v>0</v>
      </c>
      <c r="AJ436" s="68" t="n"/>
      <c r="AK436" s="68" t="n">
        <v>0</v>
      </c>
      <c r="AL436" s="68" t="n">
        <v>12153627.98</v>
      </c>
      <c r="AM436" s="68" t="n"/>
      <c r="AN436" s="68" t="n"/>
      <c r="AO436" s="63" t="n"/>
      <c r="AP436" s="69" t="n"/>
      <c r="AQ436" s="55" t="n">
        <f aca="false" ca="false" dt2D="false" dtr="false" t="normal">+N436-'Приложение №2'!F436</f>
        <v>0</v>
      </c>
    </row>
    <row customHeight="true" ht="15" outlineLevel="0" r="437">
      <c r="A437" s="59" t="n">
        <f aca="false" ca="false" dt2D="false" dtr="false" t="normal">+A436+1</f>
        <v>415</v>
      </c>
      <c r="B437" s="60" t="n">
        <f aca="false" ca="false" dt2D="false" dtr="false" t="normal">+B436+1</f>
        <v>96</v>
      </c>
      <c r="C437" s="70" t="s">
        <v>78</v>
      </c>
      <c r="D437" s="70" t="s">
        <v>430</v>
      </c>
      <c r="E437" s="62" t="n">
        <v>1974</v>
      </c>
      <c r="F437" s="62" t="n">
        <v>2013</v>
      </c>
      <c r="G437" s="62" t="s">
        <v>60</v>
      </c>
      <c r="H437" s="62" t="n">
        <v>4</v>
      </c>
      <c r="I437" s="62" t="n">
        <v>4</v>
      </c>
      <c r="J437" s="68" t="n">
        <v>3940.9</v>
      </c>
      <c r="K437" s="68" t="n">
        <v>3442.9</v>
      </c>
      <c r="L437" s="68" t="n">
        <v>0</v>
      </c>
      <c r="M437" s="71" t="n">
        <v>140</v>
      </c>
      <c r="N437" s="65" t="n">
        <f aca="false" ca="false" dt2D="false" dtr="false" t="normal">+O437+P437+Q437+R437+S437+T437</f>
        <v>933117.95</v>
      </c>
      <c r="O437" s="68" t="n"/>
      <c r="P437" s="63" t="n">
        <v>417070.09</v>
      </c>
      <c r="Q437" s="63" t="n"/>
      <c r="R437" s="63" t="n"/>
      <c r="S437" s="63" t="n">
        <v>516047.86</v>
      </c>
      <c r="T437" s="63" t="n"/>
      <c r="U437" s="63" t="n">
        <f aca="false" ca="false" dt2D="false" dtr="false" t="normal">$N437/($K437+$L437)</f>
        <v>271.02673618170724</v>
      </c>
      <c r="V437" s="63" t="n">
        <f aca="false" ca="false" dt2D="false" dtr="false" t="normal">$N437/($K437+$L437)</f>
        <v>271.02673618170724</v>
      </c>
      <c r="W437" s="89" t="n">
        <v>2021</v>
      </c>
      <c r="X437" s="4" t="n">
        <f aca="false" ca="false" dt2D="false" dtr="false" t="normal">+N437-'Приложение №2'!F437</f>
        <v>0</v>
      </c>
      <c r="Y437" s="120" t="e">
        <f aca="false" ca="false" dt2D="false" dtr="false" t="normal">+P437-'[1]Приложение №1'!$P319</f>
        <v>#GETTING_DATA</v>
      </c>
      <c r="AA437" s="65" t="n">
        <f aca="false" ca="false" dt2D="false" dtr="false" t="normal">SUM(AB437:AP437)</f>
        <v>933117.95</v>
      </c>
      <c r="AB437" s="68" t="n"/>
      <c r="AC437" s="68" t="n"/>
      <c r="AD437" s="68" t="n">
        <v>933117.95</v>
      </c>
      <c r="AE437" s="68" t="n"/>
      <c r="AF437" s="68" t="n"/>
      <c r="AG437" s="68" t="n"/>
      <c r="AH437" s="68" t="n"/>
      <c r="AI437" s="68" t="n"/>
      <c r="AJ437" s="68" t="n"/>
      <c r="AK437" s="68" t="n"/>
      <c r="AL437" s="68" t="n"/>
      <c r="AM437" s="68" t="n"/>
      <c r="AN437" s="68" t="n"/>
      <c r="AO437" s="63" t="n"/>
      <c r="AP437" s="69" t="n"/>
      <c r="AQ437" s="55" t="n">
        <f aca="false" ca="false" dt2D="false" dtr="false" t="normal">+N437-'Приложение №2'!F437</f>
        <v>0</v>
      </c>
    </row>
    <row customHeight="true" ht="15" outlineLevel="0" r="438">
      <c r="A438" s="59" t="n">
        <f aca="false" ca="false" dt2D="false" dtr="false" t="normal">+A437+1</f>
        <v>416</v>
      </c>
      <c r="B438" s="60" t="n">
        <f aca="false" ca="false" dt2D="false" dtr="false" t="normal">+B437+1</f>
        <v>97</v>
      </c>
      <c r="C438" s="70" t="s">
        <v>78</v>
      </c>
      <c r="D438" s="70" t="s">
        <v>174</v>
      </c>
      <c r="E438" s="62" t="n">
        <v>1975</v>
      </c>
      <c r="F438" s="62" t="n">
        <v>2013</v>
      </c>
      <c r="G438" s="62" t="s">
        <v>60</v>
      </c>
      <c r="H438" s="62" t="n">
        <v>4</v>
      </c>
      <c r="I438" s="62" t="n">
        <v>6</v>
      </c>
      <c r="J438" s="68" t="n">
        <v>5753.3</v>
      </c>
      <c r="K438" s="68" t="n">
        <v>5020.1</v>
      </c>
      <c r="L438" s="68" t="n">
        <v>0</v>
      </c>
      <c r="M438" s="71" t="n">
        <v>216</v>
      </c>
      <c r="N438" s="65" t="n">
        <f aca="false" ca="false" dt2D="false" dtr="false" t="normal">+O438+P438+Q438+R438+S438+T438</f>
        <v>4325312.9799999995</v>
      </c>
      <c r="O438" s="88" t="n"/>
      <c r="P438" s="63" t="n"/>
      <c r="Q438" s="63" t="n"/>
      <c r="R438" s="63" t="n">
        <v>619146.55</v>
      </c>
      <c r="S438" s="63" t="n">
        <f aca="false" ca="false" dt2D="false" dtr="false" t="normal">'Приложение №2'!F438-O438-Q438-R438-T438</f>
        <v>3706166.4299999997</v>
      </c>
      <c r="T438" s="63" t="n"/>
      <c r="U438" s="63" t="n">
        <f aca="false" ca="false" dt2D="false" dtr="false" t="normal">$N438/($K438+$L438)</f>
        <v>861.5989681480447</v>
      </c>
      <c r="V438" s="63" t="n">
        <f aca="false" ca="false" dt2D="false" dtr="false" t="normal">$N438/($K438+$L438)</f>
        <v>861.5989681480447</v>
      </c>
      <c r="W438" s="89" t="n">
        <v>2021</v>
      </c>
      <c r="X438" s="4" t="n">
        <f aca="false" ca="false" dt2D="false" dtr="false" t="normal">+N438-'Приложение №2'!F438</f>
        <v>0</v>
      </c>
      <c r="Y438" s="120" t="e">
        <f aca="false" ca="false" dt2D="false" dtr="false" t="normal">+P438-'[1]Приложение №1'!$P384</f>
        <v>#GETTING_DATA</v>
      </c>
      <c r="AA438" s="65" t="n">
        <f aca="false" ca="false" dt2D="false" dtr="false" t="normal">SUM(AB438:AP438)</f>
        <v>4007148.63</v>
      </c>
      <c r="AB438" s="68" t="n">
        <v>4007148.63</v>
      </c>
      <c r="AC438" s="68" t="n">
        <v>0</v>
      </c>
      <c r="AD438" s="68" t="n">
        <v>0</v>
      </c>
      <c r="AE438" s="68" t="n">
        <v>0</v>
      </c>
      <c r="AF438" s="68" t="n">
        <v>0</v>
      </c>
      <c r="AG438" s="68" t="n"/>
      <c r="AH438" s="68" t="n">
        <v>0</v>
      </c>
      <c r="AI438" s="68" t="n">
        <v>0</v>
      </c>
      <c r="AJ438" s="68" t="n">
        <v>0</v>
      </c>
      <c r="AK438" s="68" t="n">
        <v>0</v>
      </c>
      <c r="AL438" s="68" t="n">
        <v>0</v>
      </c>
      <c r="AM438" s="68" t="n">
        <v>0</v>
      </c>
      <c r="AN438" s="68" t="n"/>
      <c r="AO438" s="63" t="n"/>
      <c r="AP438" s="69" t="n"/>
      <c r="AQ438" s="55" t="n">
        <f aca="false" ca="false" dt2D="false" dtr="false" t="normal">+N438-'Приложение №2'!F438</f>
        <v>0</v>
      </c>
    </row>
    <row customHeight="true" ht="15" outlineLevel="0" r="439">
      <c r="A439" s="59" t="n">
        <f aca="false" ca="false" dt2D="false" dtr="false" t="normal">+A438+1</f>
        <v>417</v>
      </c>
      <c r="B439" s="60" t="n">
        <f aca="false" ca="false" dt2D="false" dtr="false" t="normal">+B438+1</f>
        <v>98</v>
      </c>
      <c r="C439" s="70" t="s">
        <v>78</v>
      </c>
      <c r="D439" s="70" t="s">
        <v>176</v>
      </c>
      <c r="E439" s="62" t="n">
        <v>1977</v>
      </c>
      <c r="F439" s="62" t="n">
        <v>2013</v>
      </c>
      <c r="G439" s="62" t="s">
        <v>60</v>
      </c>
      <c r="H439" s="62" t="n">
        <v>4</v>
      </c>
      <c r="I439" s="62" t="n">
        <v>4</v>
      </c>
      <c r="J439" s="68" t="n">
        <v>3912.5</v>
      </c>
      <c r="K439" s="68" t="n">
        <v>3429.3</v>
      </c>
      <c r="L439" s="68" t="n">
        <v>0</v>
      </c>
      <c r="M439" s="71" t="n">
        <v>156</v>
      </c>
      <c r="N439" s="65" t="n">
        <f aca="false" ca="false" dt2D="false" dtr="false" t="normal">+O439+P439+Q439+R439+S439+T439</f>
        <v>405637.9</v>
      </c>
      <c r="O439" s="88" t="n"/>
      <c r="P439" s="63" t="n"/>
      <c r="Q439" s="63" t="n"/>
      <c r="R439" s="63" t="n"/>
      <c r="S439" s="63" t="n">
        <v>405637.9</v>
      </c>
      <c r="T439" s="63" t="n"/>
      <c r="U439" s="63" t="n">
        <f aca="false" ca="false" dt2D="false" dtr="false" t="normal">$N439/($K439+$L439)</f>
        <v>118.28591840900475</v>
      </c>
      <c r="V439" s="63" t="n">
        <f aca="false" ca="false" dt2D="false" dtr="false" t="normal">$N439/($K439+$L439)</f>
        <v>118.28591840900475</v>
      </c>
      <c r="W439" s="89" t="n">
        <v>2021</v>
      </c>
      <c r="X439" s="4" t="n">
        <f aca="false" ca="false" dt2D="false" dtr="false" t="normal">+N439-'Приложение №2'!F439</f>
        <v>0</v>
      </c>
      <c r="Y439" s="120" t="e">
        <f aca="false" ca="false" dt2D="false" dtr="false" t="normal">+P439-'[1]Приложение №1'!$P360</f>
        <v>#GETTING_DATA</v>
      </c>
      <c r="AA439" s="65" t="n">
        <f aca="false" ca="false" dt2D="false" dtr="false" t="normal">SUM(AB439:AP439)</f>
        <v>405637.9</v>
      </c>
      <c r="AB439" s="68" t="n"/>
      <c r="AC439" s="68" t="n"/>
      <c r="AD439" s="68" t="n"/>
      <c r="AE439" s="68" t="n">
        <v>405637.9</v>
      </c>
      <c r="AF439" s="68" t="n"/>
      <c r="AG439" s="68" t="n"/>
      <c r="AH439" s="68" t="n"/>
      <c r="AI439" s="68" t="n"/>
      <c r="AJ439" s="68" t="n"/>
      <c r="AK439" s="68" t="n"/>
      <c r="AL439" s="68" t="n"/>
      <c r="AM439" s="68" t="n"/>
      <c r="AN439" s="68" t="n"/>
      <c r="AO439" s="63" t="n"/>
      <c r="AP439" s="69" t="n"/>
      <c r="AQ439" s="55" t="n">
        <f aca="false" ca="false" dt2D="false" dtr="false" t="normal">+N439-'Приложение №2'!F439</f>
        <v>0</v>
      </c>
    </row>
    <row customHeight="true" ht="15" outlineLevel="0" r="440">
      <c r="A440" s="59" t="n">
        <f aca="false" ca="false" dt2D="false" dtr="false" t="normal">+A439+1</f>
        <v>418</v>
      </c>
      <c r="B440" s="60" t="n">
        <f aca="false" ca="false" dt2D="false" dtr="false" t="normal">+B439+1</f>
        <v>99</v>
      </c>
      <c r="C440" s="70" t="s">
        <v>90</v>
      </c>
      <c r="D440" s="70" t="s">
        <v>431</v>
      </c>
      <c r="E440" s="62" t="n">
        <v>1979</v>
      </c>
      <c r="F440" s="62" t="n">
        <v>1979</v>
      </c>
      <c r="G440" s="62" t="s">
        <v>70</v>
      </c>
      <c r="H440" s="62" t="n">
        <v>4</v>
      </c>
      <c r="I440" s="62" t="n">
        <v>6</v>
      </c>
      <c r="J440" s="68" t="n">
        <v>3879.4</v>
      </c>
      <c r="K440" s="68" t="n">
        <v>3505.8</v>
      </c>
      <c r="L440" s="68" t="n">
        <v>0</v>
      </c>
      <c r="M440" s="71" t="n">
        <v>203</v>
      </c>
      <c r="N440" s="65" t="n">
        <f aca="false" ca="false" dt2D="false" dtr="false" t="normal">+O440+P440+Q440+R440+S440+T440</f>
        <v>5498906.079999999</v>
      </c>
      <c r="O440" s="68" t="n"/>
      <c r="P440" s="63" t="n"/>
      <c r="Q440" s="63" t="n"/>
      <c r="R440" s="63" t="n">
        <v>721114.89</v>
      </c>
      <c r="S440" s="63" t="n">
        <f aca="false" ca="false" dt2D="false" dtr="false" t="normal">4703943.97+73847.22</f>
        <v>4777791.1899999995</v>
      </c>
      <c r="T440" s="63" t="n"/>
      <c r="U440" s="63" t="n">
        <f aca="false" ca="false" dt2D="false" dtr="false" t="normal">$N440/($K440+$L440)</f>
        <v>1568.5167665012261</v>
      </c>
      <c r="V440" s="63" t="n">
        <f aca="false" ca="false" dt2D="false" dtr="false" t="normal">$N440/($K440+$L440)</f>
        <v>1568.5167665012261</v>
      </c>
      <c r="W440" s="89" t="n">
        <v>2021</v>
      </c>
      <c r="X440" s="4" t="n">
        <f aca="false" ca="false" dt2D="false" dtr="false" t="normal">+N440-'Приложение №2'!F440</f>
        <v>-0.0000000009313225746154785</v>
      </c>
      <c r="Y440" s="120" t="e">
        <f aca="false" ca="false" dt2D="false" dtr="false" t="normal">+P440-'[1]Приложение №1'!$P384</f>
        <v>#GETTING_DATA</v>
      </c>
      <c r="AA440" s="65" t="n">
        <f aca="false" ca="false" dt2D="false" dtr="false" t="normal">SUM(AB440:AP440)</f>
        <v>5425058.86</v>
      </c>
      <c r="AB440" s="68" t="n">
        <v>4212363.99</v>
      </c>
      <c r="AC440" s="68" t="n"/>
      <c r="AD440" s="68" t="n">
        <v>1212694.87</v>
      </c>
      <c r="AE440" s="68" t="n"/>
      <c r="AF440" s="68" t="n"/>
      <c r="AG440" s="68" t="n"/>
      <c r="AH440" s="68" t="n"/>
      <c r="AI440" s="68" t="n">
        <v>0</v>
      </c>
      <c r="AJ440" s="68" t="n">
        <v>0</v>
      </c>
      <c r="AK440" s="68" t="n">
        <v>0</v>
      </c>
      <c r="AL440" s="68" t="n">
        <v>0</v>
      </c>
      <c r="AM440" s="68" t="n">
        <v>0</v>
      </c>
      <c r="AN440" s="68" t="n"/>
      <c r="AO440" s="63" t="n"/>
      <c r="AP440" s="69" t="n"/>
      <c r="AQ440" s="55" t="n">
        <f aca="false" ca="false" dt2D="false" dtr="false" t="normal">+N440-'Приложение №2'!F440</f>
        <v>-0.0000000009313225746154785</v>
      </c>
    </row>
    <row customHeight="true" ht="15" outlineLevel="0" r="441">
      <c r="A441" s="59" t="n">
        <f aca="false" ca="false" dt2D="false" dtr="false" t="normal">+A440+1</f>
        <v>419</v>
      </c>
      <c r="B441" s="60" t="n">
        <f aca="false" ca="false" dt2D="false" dtr="false" t="normal">+B440+1</f>
        <v>100</v>
      </c>
      <c r="C441" s="70" t="s">
        <v>90</v>
      </c>
      <c r="D441" s="70" t="s">
        <v>432</v>
      </c>
      <c r="E441" s="62" t="n">
        <v>1979</v>
      </c>
      <c r="F441" s="62" t="n">
        <v>1979</v>
      </c>
      <c r="G441" s="62" t="s">
        <v>70</v>
      </c>
      <c r="H441" s="62" t="n">
        <v>4</v>
      </c>
      <c r="I441" s="62" t="n">
        <v>6</v>
      </c>
      <c r="J441" s="68" t="n">
        <v>3867.8</v>
      </c>
      <c r="K441" s="68" t="n">
        <v>3538.3</v>
      </c>
      <c r="L441" s="68" t="n">
        <v>0</v>
      </c>
      <c r="M441" s="71" t="n">
        <v>193</v>
      </c>
      <c r="N441" s="65" t="n">
        <f aca="false" ca="false" dt2D="false" dtr="false" t="normal">+O441+P441+Q441+R441+S441+T441</f>
        <v>5943629.57</v>
      </c>
      <c r="O441" s="68" t="n"/>
      <c r="P441" s="63" t="n"/>
      <c r="Q441" s="63" t="n"/>
      <c r="R441" s="63" t="n">
        <v>661804.65</v>
      </c>
      <c r="S441" s="63" t="n">
        <f aca="false" ca="false" dt2D="false" dtr="false" t="normal">5200389.38+81435.54</f>
        <v>5281824.92</v>
      </c>
      <c r="T441" s="63" t="n"/>
      <c r="U441" s="63" t="n">
        <f aca="false" ca="false" dt2D="false" dtr="false" t="normal">$N441/($K441+$L441)</f>
        <v>1679.798086651782</v>
      </c>
      <c r="V441" s="63" t="n">
        <f aca="false" ca="false" dt2D="false" dtr="false" t="normal">$N441/($K441+$L441)</f>
        <v>1679.798086651782</v>
      </c>
      <c r="W441" s="89" t="n">
        <v>2021</v>
      </c>
      <c r="X441" s="4" t="n">
        <f aca="false" ca="false" dt2D="false" dtr="false" t="normal">+N441-'Приложение №2'!F441</f>
        <v>0</v>
      </c>
      <c r="Y441" s="120" t="e">
        <f aca="false" ca="false" dt2D="false" dtr="false" t="normal">+P441-'[1]Приложение №1'!$P319</f>
        <v>#GETTING_DATA</v>
      </c>
      <c r="AA441" s="65" t="n">
        <f aca="false" ca="false" dt2D="false" dtr="false" t="normal">SUM(AB441:AP441)</f>
        <v>5862194.03</v>
      </c>
      <c r="AB441" s="68" t="n">
        <v>4261878.32</v>
      </c>
      <c r="AC441" s="68" t="n"/>
      <c r="AD441" s="68" t="n">
        <v>1600315.71</v>
      </c>
      <c r="AE441" s="68" t="n"/>
      <c r="AF441" s="68" t="n"/>
      <c r="AG441" s="68" t="n"/>
      <c r="AH441" s="68" t="n"/>
      <c r="AI441" s="68" t="n"/>
      <c r="AJ441" s="68" t="n"/>
      <c r="AK441" s="68" t="n"/>
      <c r="AL441" s="68" t="n"/>
      <c r="AM441" s="68" t="n"/>
      <c r="AN441" s="68" t="n"/>
      <c r="AO441" s="63" t="n"/>
      <c r="AP441" s="69" t="n"/>
      <c r="AQ441" s="55" t="n">
        <f aca="false" ca="false" dt2D="false" dtr="false" t="normal">+N441-'Приложение №2'!F441</f>
        <v>0</v>
      </c>
    </row>
    <row customHeight="true" ht="15" outlineLevel="0" r="442">
      <c r="A442" s="59" t="n">
        <f aca="false" ca="false" dt2D="false" dtr="false" t="normal">+A441+1</f>
        <v>420</v>
      </c>
      <c r="B442" s="60" t="n">
        <f aca="false" ca="false" dt2D="false" dtr="false" t="normal">+B441+1</f>
        <v>101</v>
      </c>
      <c r="C442" s="70" t="s">
        <v>90</v>
      </c>
      <c r="D442" s="70" t="s">
        <v>433</v>
      </c>
      <c r="E442" s="62" t="n">
        <v>1969</v>
      </c>
      <c r="F442" s="62" t="n">
        <v>2013</v>
      </c>
      <c r="G442" s="62" t="s">
        <v>70</v>
      </c>
      <c r="H442" s="62" t="n">
        <v>4</v>
      </c>
      <c r="I442" s="62" t="n">
        <v>4</v>
      </c>
      <c r="J442" s="68" t="n">
        <v>3016.9</v>
      </c>
      <c r="K442" s="68" t="n">
        <v>2778.9</v>
      </c>
      <c r="L442" s="68" t="n">
        <v>0</v>
      </c>
      <c r="M442" s="71" t="n">
        <v>148</v>
      </c>
      <c r="N442" s="65" t="n">
        <f aca="false" ca="false" dt2D="false" dtr="false" t="normal">+O442+P442+Q442+R442+S442+T442</f>
        <v>14376413.989999998</v>
      </c>
      <c r="O442" s="82" t="n"/>
      <c r="P442" s="63" t="n">
        <v>5903233.33</v>
      </c>
      <c r="Q442" s="63" t="n"/>
      <c r="R442" s="63" t="n">
        <v>636134.19</v>
      </c>
      <c r="S442" s="63" t="n">
        <v>7837046.47</v>
      </c>
      <c r="T442" s="63" t="n"/>
      <c r="U442" s="63" t="n">
        <f aca="false" ca="false" dt2D="false" dtr="false" t="normal">$N442/($K442+$L442)</f>
        <v>5173.4189751340455</v>
      </c>
      <c r="V442" s="63" t="n">
        <f aca="false" ca="false" dt2D="false" dtr="false" t="normal">$N442/($K442+$L442)</f>
        <v>5173.4189751340455</v>
      </c>
      <c r="W442" s="89" t="n">
        <v>2021</v>
      </c>
      <c r="X442" s="4" t="n">
        <f aca="false" ca="false" dt2D="false" dtr="false" t="normal">+N442-'Приложение №2'!F442</f>
        <v>0</v>
      </c>
      <c r="Y442" s="120" t="e">
        <f aca="false" ca="false" dt2D="false" dtr="false" t="normal">+#REF!-'[1]Приложение №1'!$P371</f>
        <v>#REF!</v>
      </c>
      <c r="AA442" s="65" t="n">
        <f aca="false" ca="false" dt2D="false" dtr="false" t="normal">SUM(AB442:AP442)</f>
        <v>14376413.989999998</v>
      </c>
      <c r="AB442" s="68" t="n">
        <v>5150173.3</v>
      </c>
      <c r="AC442" s="68" t="n">
        <v>2312939.35</v>
      </c>
      <c r="AD442" s="68" t="n"/>
      <c r="AE442" s="68" t="n"/>
      <c r="AF442" s="68" t="n"/>
      <c r="AG442" s="68" t="n"/>
      <c r="AH442" s="68" t="n"/>
      <c r="AI442" s="68" t="n"/>
      <c r="AJ442" s="68" t="n">
        <v>6913301.34</v>
      </c>
      <c r="AK442" s="68" t="n"/>
      <c r="AL442" s="68" t="n"/>
      <c r="AM442" s="68" t="n"/>
      <c r="AN442" s="68" t="n"/>
      <c r="AO442" s="63" t="n"/>
      <c r="AP442" s="69" t="n"/>
      <c r="AQ442" s="55" t="n">
        <f aca="false" ca="false" dt2D="false" dtr="false" t="normal">+N442-'Приложение №2'!F442</f>
        <v>0</v>
      </c>
    </row>
    <row customHeight="true" ht="15" outlineLevel="0" r="443">
      <c r="A443" s="59" t="n">
        <f aca="false" ca="false" dt2D="false" dtr="false" t="normal">+A442+1</f>
        <v>421</v>
      </c>
      <c r="B443" s="60" t="n">
        <f aca="false" ca="false" dt2D="false" dtr="false" t="normal">+B442+1</f>
        <v>102</v>
      </c>
      <c r="C443" s="70" t="s">
        <v>90</v>
      </c>
      <c r="D443" s="70" t="s">
        <v>96</v>
      </c>
      <c r="E443" s="62" t="n">
        <v>1962</v>
      </c>
      <c r="F443" s="62" t="n">
        <v>1962</v>
      </c>
      <c r="G443" s="62" t="s">
        <v>70</v>
      </c>
      <c r="H443" s="62" t="n">
        <v>2</v>
      </c>
      <c r="I443" s="62" t="n">
        <v>1</v>
      </c>
      <c r="J443" s="68" t="n">
        <v>618.7</v>
      </c>
      <c r="K443" s="68" t="n">
        <v>467.9</v>
      </c>
      <c r="L443" s="68" t="n">
        <v>0</v>
      </c>
      <c r="M443" s="71" t="n">
        <v>45</v>
      </c>
      <c r="N443" s="65" t="n">
        <f aca="false" ca="false" dt2D="false" dtr="false" t="normal">+O443+P443+Q443+R443+S443+T443</f>
        <v>332024.99</v>
      </c>
      <c r="O443" s="88" t="n"/>
      <c r="P443" s="63" t="n">
        <v>198224.86</v>
      </c>
      <c r="Q443" s="63" t="n"/>
      <c r="R443" s="63" t="n"/>
      <c r="S443" s="63" t="n">
        <v>133800.13</v>
      </c>
      <c r="T443" s="63" t="n"/>
      <c r="U443" s="63" t="n">
        <f aca="false" ca="false" dt2D="false" dtr="false" t="normal">$N443/($K443+$L443)</f>
        <v>709.6067322077367</v>
      </c>
      <c r="V443" s="63" t="n">
        <f aca="false" ca="false" dt2D="false" dtr="false" t="normal">$N443/($K443+$L443)</f>
        <v>709.6067322077367</v>
      </c>
      <c r="W443" s="89" t="n">
        <v>2021</v>
      </c>
      <c r="X443" s="4" t="n">
        <f aca="false" ca="false" dt2D="false" dtr="false" t="normal">+N443-'Приложение №2'!F443</f>
        <v>0</v>
      </c>
      <c r="Y443" s="120" t="e">
        <f aca="false" ca="false" dt2D="false" dtr="false" t="normal">+P443-'[1]Приложение №1'!$P206</f>
        <v>#GETTING_DATA</v>
      </c>
      <c r="AA443" s="65" t="n">
        <f aca="false" ca="false" dt2D="false" dtr="false" t="normal">SUM(AB443:AP443)</f>
        <v>332024.99</v>
      </c>
      <c r="AB443" s="68" t="n">
        <v>0</v>
      </c>
      <c r="AC443" s="68" t="n"/>
      <c r="AD443" s="68" t="n"/>
      <c r="AE443" s="68" t="n">
        <v>332024.99</v>
      </c>
      <c r="AF443" s="68" t="n">
        <v>0</v>
      </c>
      <c r="AG443" s="68" t="n"/>
      <c r="AH443" s="68" t="n">
        <v>0</v>
      </c>
      <c r="AI443" s="68" t="n">
        <v>0</v>
      </c>
      <c r="AJ443" s="68" t="n"/>
      <c r="AK443" s="68" t="n"/>
      <c r="AL443" s="68" t="n"/>
      <c r="AM443" s="68" t="n"/>
      <c r="AN443" s="68" t="n"/>
      <c r="AO443" s="63" t="n"/>
      <c r="AP443" s="69" t="n"/>
      <c r="AQ443" s="55" t="n">
        <f aca="false" ca="false" dt2D="false" dtr="false" t="normal">+N443-'Приложение №2'!F443</f>
        <v>0</v>
      </c>
    </row>
    <row customHeight="true" ht="15" outlineLevel="0" r="444">
      <c r="A444" s="59" t="n">
        <f aca="false" ca="false" dt2D="false" dtr="false" t="normal">+A443+1</f>
        <v>422</v>
      </c>
      <c r="B444" s="60" t="n">
        <f aca="false" ca="false" dt2D="false" dtr="false" t="normal">+B443+1</f>
        <v>103</v>
      </c>
      <c r="C444" s="70" t="s">
        <v>434</v>
      </c>
      <c r="D444" s="70" t="s">
        <v>435</v>
      </c>
      <c r="E444" s="62" t="n">
        <v>1983</v>
      </c>
      <c r="F444" s="62" t="n">
        <v>1983</v>
      </c>
      <c r="G444" s="62" t="s">
        <v>70</v>
      </c>
      <c r="H444" s="62" t="n">
        <v>2</v>
      </c>
      <c r="I444" s="62" t="n">
        <v>2</v>
      </c>
      <c r="J444" s="68" t="n">
        <v>910.77</v>
      </c>
      <c r="K444" s="68" t="n">
        <v>843.29</v>
      </c>
      <c r="L444" s="68" t="n">
        <v>0</v>
      </c>
      <c r="M444" s="71" t="n">
        <v>34</v>
      </c>
      <c r="N444" s="65" t="n">
        <f aca="false" ca="false" dt2D="false" dtr="false" t="normal">+O444+P444+Q444+R444+S444+T444</f>
        <v>512951.2</v>
      </c>
      <c r="O444" s="88" t="n"/>
      <c r="P444" s="63" t="n"/>
      <c r="Q444" s="63" t="n"/>
      <c r="R444" s="63" t="n">
        <v>73388.68</v>
      </c>
      <c r="S444" s="63" t="n">
        <v>439562.52</v>
      </c>
      <c r="T444" s="63" t="n"/>
      <c r="U444" s="63" t="n">
        <f aca="false" ca="false" dt2D="false" dtr="false" t="normal">$N444/($K444+$L444)</f>
        <v>608.2737848189828</v>
      </c>
      <c r="V444" s="63" t="n">
        <f aca="false" ca="false" dt2D="false" dtr="false" t="normal">$N444/($K444+$L444)</f>
        <v>608.2737848189828</v>
      </c>
      <c r="W444" s="89" t="n">
        <v>2021</v>
      </c>
      <c r="X444" s="4" t="n">
        <f aca="false" ca="false" dt2D="false" dtr="false" t="normal">+N444-'Приложение №2'!F444</f>
        <v>0.00000000005820766091346741</v>
      </c>
      <c r="Y444" s="120" t="e">
        <f aca="false" ca="false" dt2D="false" dtr="false" t="normal">+P444-'[1]Приложение №1'!$P247</f>
        <v>#GETTING_DATA</v>
      </c>
      <c r="AA444" s="65" t="n">
        <f aca="false" ca="false" dt2D="false" dtr="false" t="normal">SUM(AB444:AP444)</f>
        <v>512951.19999999995</v>
      </c>
      <c r="AB444" s="68" t="n"/>
      <c r="AC444" s="68" t="n">
        <v>347850.86</v>
      </c>
      <c r="AD444" s="68" t="n"/>
      <c r="AE444" s="68" t="n">
        <v>165100.34</v>
      </c>
      <c r="AF444" s="68" t="n">
        <v>0</v>
      </c>
      <c r="AG444" s="68" t="n"/>
      <c r="AH444" s="68" t="n"/>
      <c r="AI444" s="68" t="n">
        <v>0</v>
      </c>
      <c r="AJ444" s="68" t="n">
        <v>0</v>
      </c>
      <c r="AK444" s="68" t="n">
        <v>0</v>
      </c>
      <c r="AL444" s="68" t="n">
        <v>0</v>
      </c>
      <c r="AM444" s="68" t="n">
        <v>0</v>
      </c>
      <c r="AN444" s="68" t="n"/>
      <c r="AO444" s="63" t="n"/>
      <c r="AP444" s="69" t="n"/>
      <c r="AQ444" s="55" t="n">
        <f aca="false" ca="false" dt2D="false" dtr="false" t="normal">+N444-'Приложение №2'!F444</f>
        <v>0.00000000005820766091346741</v>
      </c>
    </row>
    <row customHeight="true" ht="15" outlineLevel="0" r="445">
      <c r="A445" s="59" t="n">
        <f aca="false" ca="false" dt2D="false" dtr="false" t="normal">+A444+1</f>
        <v>423</v>
      </c>
      <c r="B445" s="60" t="n">
        <f aca="false" ca="false" dt2D="false" dtr="false" t="normal">+B444+1</f>
        <v>104</v>
      </c>
      <c r="C445" s="70" t="s">
        <v>178</v>
      </c>
      <c r="D445" s="70" t="s">
        <v>436</v>
      </c>
      <c r="E445" s="62" t="n">
        <v>1968</v>
      </c>
      <c r="F445" s="62" t="n">
        <v>2012</v>
      </c>
      <c r="G445" s="62" t="s">
        <v>70</v>
      </c>
      <c r="H445" s="62" t="n">
        <v>4</v>
      </c>
      <c r="I445" s="62" t="n">
        <v>4</v>
      </c>
      <c r="J445" s="68" t="n">
        <v>2784.1</v>
      </c>
      <c r="K445" s="68" t="n">
        <v>2783</v>
      </c>
      <c r="L445" s="68" t="n">
        <v>0</v>
      </c>
      <c r="M445" s="71" t="n">
        <v>91</v>
      </c>
      <c r="N445" s="65" t="n">
        <f aca="false" ca="false" dt2D="false" dtr="false" t="normal">+O445+P445+Q445+R445+S445+T445</f>
        <v>5559171.089999995</v>
      </c>
      <c r="O445" s="88" t="n"/>
      <c r="P445" s="63" t="n">
        <v>52415.7988305856</v>
      </c>
      <c r="Q445" s="136" t="n"/>
      <c r="R445" s="137" t="n">
        <f aca="false" ca="false" dt2D="false" dtr="false" t="normal">706187.524+21083+150862.26</f>
        <v>878132.784</v>
      </c>
      <c r="S445" s="63" t="n">
        <f aca="false" ca="false" dt2D="false" dtr="false" t="normal">4620104.94716941+8517.56</f>
        <v>4628622.50716941</v>
      </c>
      <c r="T445" s="63" t="n"/>
      <c r="U445" s="63" t="n">
        <f aca="false" ca="false" dt2D="false" dtr="false" t="normal">$N445/($K445+$L445)</f>
        <v>1997.5462055335952</v>
      </c>
      <c r="V445" s="63" t="n">
        <f aca="false" ca="false" dt2D="false" dtr="false" t="normal">$N445/($K445+$L445)</f>
        <v>1997.5462055335952</v>
      </c>
      <c r="W445" s="89" t="n">
        <v>2021</v>
      </c>
      <c r="X445" s="4" t="n">
        <f aca="false" ca="false" dt2D="false" dtr="false" t="normal">+N445-'Приложение №2'!F445</f>
        <v>-0.0000000046566128730773926</v>
      </c>
      <c r="Y445" s="120" t="e">
        <f aca="false" ca="false" dt2D="false" dtr="false" t="normal">+P445-'[1]Приложение №1'!$P357</f>
        <v>#GETTING_DATA</v>
      </c>
      <c r="Z445" s="1" t="s">
        <v>437</v>
      </c>
      <c r="AA445" s="65" t="n">
        <f aca="false" ca="false" dt2D="false" dtr="false" t="normal">SUM(AB445:AP445)</f>
        <v>5538088.09</v>
      </c>
      <c r="AB445" s="68" t="n">
        <v>0</v>
      </c>
      <c r="AC445" s="68" t="n">
        <v>0</v>
      </c>
      <c r="AD445" s="68" t="n">
        <v>0</v>
      </c>
      <c r="AE445" s="68" t="n">
        <v>0</v>
      </c>
      <c r="AF445" s="68" t="n">
        <v>0</v>
      </c>
      <c r="AG445" s="68" t="n"/>
      <c r="AH445" s="68" t="n">
        <v>0</v>
      </c>
      <c r="AI445" s="68" t="n">
        <v>0</v>
      </c>
      <c r="AJ445" s="68" t="n">
        <v>5538088.09</v>
      </c>
      <c r="AK445" s="68" t="n">
        <v>0</v>
      </c>
      <c r="AL445" s="68" t="n">
        <v>0</v>
      </c>
      <c r="AM445" s="68" t="n">
        <v>0</v>
      </c>
      <c r="AN445" s="68" t="n"/>
      <c r="AO445" s="63" t="n"/>
      <c r="AP445" s="69" t="n"/>
      <c r="AQ445" s="55" t="n">
        <f aca="false" ca="false" dt2D="false" dtr="false" t="normal">+N445-'Приложение №2'!F445</f>
        <v>-0.0000000046566128730773926</v>
      </c>
    </row>
    <row customHeight="true" ht="15" outlineLevel="0" r="446">
      <c r="A446" s="59" t="n">
        <f aca="false" ca="false" dt2D="false" dtr="false" t="normal">+A445+1</f>
        <v>424</v>
      </c>
      <c r="B446" s="60" t="n">
        <f aca="false" ca="false" dt2D="false" dtr="false" t="normal">+B445+1</f>
        <v>105</v>
      </c>
      <c r="C446" s="70" t="s">
        <v>178</v>
      </c>
      <c r="D446" s="70" t="s">
        <v>438</v>
      </c>
      <c r="E446" s="62" t="n">
        <v>1980</v>
      </c>
      <c r="F446" s="62" t="n">
        <v>2000</v>
      </c>
      <c r="G446" s="62" t="s">
        <v>70</v>
      </c>
      <c r="H446" s="62" t="n">
        <v>4</v>
      </c>
      <c r="I446" s="62" t="n">
        <v>2</v>
      </c>
      <c r="J446" s="68" t="n">
        <v>1287.7</v>
      </c>
      <c r="K446" s="68" t="n">
        <v>1280.5</v>
      </c>
      <c r="L446" s="68" t="n">
        <v>0</v>
      </c>
      <c r="M446" s="71" t="n">
        <v>40</v>
      </c>
      <c r="N446" s="65" t="n">
        <f aca="false" ca="false" dt2D="false" dtr="false" t="normal">+O446+P446+Q446+R446+S446+T446</f>
        <v>538752.94</v>
      </c>
      <c r="O446" s="88" t="n"/>
      <c r="P446" s="63" t="n">
        <v>171608.59</v>
      </c>
      <c r="Q446" s="63" t="n"/>
      <c r="R446" s="63" t="n">
        <v>72267.93</v>
      </c>
      <c r="S446" s="63" t="n">
        <v>294876.42</v>
      </c>
      <c r="T446" s="63" t="n"/>
      <c r="U446" s="63" t="n">
        <f aca="false" ca="false" dt2D="false" dtr="false" t="normal">$N446/($K446+$L446)</f>
        <v>420.7363842249121</v>
      </c>
      <c r="V446" s="63" t="n">
        <f aca="false" ca="false" dt2D="false" dtr="false" t="normal">$N446/($K446+$L446)</f>
        <v>420.7363842249121</v>
      </c>
      <c r="W446" s="89" t="n">
        <v>2021</v>
      </c>
      <c r="X446" s="4" t="n">
        <f aca="false" ca="false" dt2D="false" dtr="false" t="normal">+N446-'Приложение №2'!F446</f>
        <v>0</v>
      </c>
      <c r="Y446" s="120" t="e">
        <f aca="false" ca="false" dt2D="false" dtr="false" t="normal">+P446-'[1]Приложение №1'!$P248</f>
        <v>#GETTING_DATA</v>
      </c>
      <c r="AA446" s="65" t="n">
        <f aca="false" ca="false" dt2D="false" dtr="false" t="normal">SUM(AB446:AP446)</f>
        <v>538752.94</v>
      </c>
      <c r="AB446" s="68" t="n"/>
      <c r="AC446" s="68" t="n"/>
      <c r="AD446" s="68" t="n">
        <v>538752.94</v>
      </c>
      <c r="AE446" s="68" t="n"/>
      <c r="AF446" s="68" t="n">
        <v>0</v>
      </c>
      <c r="AG446" s="68" t="n"/>
      <c r="AH446" s="68" t="n"/>
      <c r="AI446" s="68" t="n">
        <v>0</v>
      </c>
      <c r="AJ446" s="68" t="n">
        <v>0</v>
      </c>
      <c r="AK446" s="68" t="n">
        <v>0</v>
      </c>
      <c r="AL446" s="68" t="n">
        <v>0</v>
      </c>
      <c r="AM446" s="68" t="n">
        <v>0</v>
      </c>
      <c r="AN446" s="68" t="n"/>
      <c r="AO446" s="63" t="n"/>
      <c r="AP446" s="69" t="n"/>
      <c r="AQ446" s="55" t="n">
        <f aca="false" ca="false" dt2D="false" dtr="false" t="normal">+N446-'Приложение №2'!F446</f>
        <v>0</v>
      </c>
    </row>
    <row customHeight="true" ht="15" outlineLevel="0" r="447">
      <c r="A447" s="59" t="n">
        <f aca="false" ca="false" dt2D="false" dtr="false" t="normal">+A446+1</f>
        <v>425</v>
      </c>
      <c r="B447" s="60" t="n">
        <f aca="false" ca="false" dt2D="false" dtr="false" t="normal">+B446+1</f>
        <v>106</v>
      </c>
      <c r="C447" s="70" t="s">
        <v>178</v>
      </c>
      <c r="D447" s="70" t="s">
        <v>439</v>
      </c>
      <c r="E447" s="62" t="n">
        <v>1977</v>
      </c>
      <c r="F447" s="62" t="n">
        <v>2012</v>
      </c>
      <c r="G447" s="62" t="s">
        <v>70</v>
      </c>
      <c r="H447" s="62" t="n">
        <v>4</v>
      </c>
      <c r="I447" s="62" t="n">
        <v>3</v>
      </c>
      <c r="J447" s="68" t="n">
        <v>2234.2</v>
      </c>
      <c r="K447" s="68" t="n">
        <v>2046.3</v>
      </c>
      <c r="L447" s="68" t="n">
        <v>0</v>
      </c>
      <c r="M447" s="71" t="n">
        <v>88</v>
      </c>
      <c r="N447" s="65" t="n">
        <f aca="false" ca="false" dt2D="false" dtr="false" t="normal">+O447+P447+Q447+R447+S447+T447</f>
        <v>1118463.72</v>
      </c>
      <c r="O447" s="68" t="n"/>
      <c r="P447" s="63" t="n">
        <v>293215.16</v>
      </c>
      <c r="Q447" s="63" t="n"/>
      <c r="R447" s="63" t="n">
        <v>578136.73</v>
      </c>
      <c r="S447" s="63" t="n">
        <v>247111.83</v>
      </c>
      <c r="T447" s="63" t="n"/>
      <c r="U447" s="63" t="n">
        <f aca="false" ca="false" dt2D="false" dtr="false" t="normal">$N447/($K447+$L447)</f>
        <v>546.5785661926403</v>
      </c>
      <c r="V447" s="63" t="n">
        <f aca="false" ca="false" dt2D="false" dtr="false" t="normal">$N447/($K447+$L447)</f>
        <v>546.5785661926403</v>
      </c>
      <c r="W447" s="89" t="n">
        <v>2021</v>
      </c>
      <c r="X447" s="4" t="n">
        <f aca="false" ca="false" dt2D="false" dtr="false" t="normal">+N447-'Приложение №2'!F447</f>
        <v>0</v>
      </c>
      <c r="Y447" s="120" t="e">
        <f aca="false" ca="false" dt2D="false" dtr="false" t="normal">+P447-'[1]Приложение №1'!$P317</f>
        <v>#GETTING_DATA</v>
      </c>
      <c r="AA447" s="65" t="n">
        <f aca="false" ca="false" dt2D="false" dtr="false" t="normal">SUM(AB447:AP447)</f>
        <v>1118463.72</v>
      </c>
      <c r="AB447" s="68" t="n">
        <v>0</v>
      </c>
      <c r="AC447" s="68" t="n">
        <v>0</v>
      </c>
      <c r="AD447" s="68" t="n">
        <v>0</v>
      </c>
      <c r="AE447" s="68" t="n">
        <v>1118463.72</v>
      </c>
      <c r="AF447" s="68" t="n">
        <v>0</v>
      </c>
      <c r="AG447" s="68" t="n"/>
      <c r="AH447" s="68" t="n">
        <v>0</v>
      </c>
      <c r="AI447" s="68" t="n">
        <v>0</v>
      </c>
      <c r="AJ447" s="68" t="n">
        <v>0</v>
      </c>
      <c r="AK447" s="68" t="n">
        <v>0</v>
      </c>
      <c r="AL447" s="68" t="n">
        <v>0</v>
      </c>
      <c r="AM447" s="68" t="n">
        <v>0</v>
      </c>
      <c r="AN447" s="68" t="n"/>
      <c r="AO447" s="63" t="n"/>
      <c r="AP447" s="69" t="n"/>
      <c r="AQ447" s="55" t="n">
        <f aca="false" ca="false" dt2D="false" dtr="false" t="normal">+N447-'Приложение №2'!F447</f>
        <v>0</v>
      </c>
    </row>
    <row customHeight="true" ht="15" outlineLevel="0" r="448">
      <c r="A448" s="59" t="n">
        <f aca="false" ca="false" dt2D="false" dtr="false" t="normal">+A447+1</f>
        <v>426</v>
      </c>
      <c r="B448" s="60" t="n">
        <f aca="false" ca="false" dt2D="false" dtr="false" t="normal">+B447+1</f>
        <v>107</v>
      </c>
      <c r="C448" s="70" t="s">
        <v>178</v>
      </c>
      <c r="D448" s="70" t="s">
        <v>440</v>
      </c>
      <c r="E448" s="62" t="n">
        <v>1978</v>
      </c>
      <c r="F448" s="62" t="n">
        <v>2012</v>
      </c>
      <c r="G448" s="62" t="s">
        <v>70</v>
      </c>
      <c r="H448" s="62" t="n">
        <v>4</v>
      </c>
      <c r="I448" s="62" t="n">
        <v>3</v>
      </c>
      <c r="J448" s="68" t="n">
        <v>2185.5</v>
      </c>
      <c r="K448" s="68" t="n">
        <v>2031.2</v>
      </c>
      <c r="L448" s="68" t="n">
        <v>0</v>
      </c>
      <c r="M448" s="71" t="n">
        <v>87</v>
      </c>
      <c r="N448" s="65" t="n">
        <f aca="false" ca="false" dt2D="false" dtr="false" t="normal">+O448+P448+Q448+R448+S448+T448</f>
        <v>1350292.58</v>
      </c>
      <c r="O448" s="68" t="n"/>
      <c r="P448" s="63" t="n">
        <v>412616.2</v>
      </c>
      <c r="Q448" s="63" t="n"/>
      <c r="R448" s="63" t="n">
        <v>558895.85</v>
      </c>
      <c r="S448" s="63" t="n">
        <f aca="false" ca="false" dt2D="false" dtr="false" t="normal">298130.5+80650.03</f>
        <v>378780.53</v>
      </c>
      <c r="T448" s="63" t="n"/>
      <c r="U448" s="63" t="n">
        <f aca="false" ca="false" dt2D="false" dtr="false" t="normal">$N448/($K448+$L448)</f>
        <v>664.7757877116975</v>
      </c>
      <c r="V448" s="63" t="n">
        <f aca="false" ca="false" dt2D="false" dtr="false" t="normal">$N448/($K448+$L448)</f>
        <v>664.7757877116975</v>
      </c>
      <c r="W448" s="89" t="n">
        <v>2021</v>
      </c>
      <c r="X448" s="4" t="n">
        <f aca="false" ca="false" dt2D="false" dtr="false" t="normal">+N448-'Приложение №2'!F448</f>
        <v>0</v>
      </c>
      <c r="Y448" s="120" t="e">
        <f aca="false" ca="false" dt2D="false" dtr="false" t="normal">+P448-'[1]Приложение №1'!$P318</f>
        <v>#GETTING_DATA</v>
      </c>
      <c r="AA448" s="65" t="n">
        <f aca="false" ca="false" dt2D="false" dtr="false" t="normal">SUM(AB448:AP448)</f>
        <v>1350292.58</v>
      </c>
      <c r="AB448" s="68" t="n">
        <v>0</v>
      </c>
      <c r="AC448" s="68" t="n">
        <v>0</v>
      </c>
      <c r="AD448" s="68" t="n">
        <v>0</v>
      </c>
      <c r="AE448" s="68" t="n">
        <v>1350292.58</v>
      </c>
      <c r="AF448" s="68" t="n">
        <v>0</v>
      </c>
      <c r="AG448" s="68" t="n"/>
      <c r="AH448" s="68" t="n">
        <v>0</v>
      </c>
      <c r="AI448" s="68" t="n">
        <v>0</v>
      </c>
      <c r="AJ448" s="68" t="n">
        <v>0</v>
      </c>
      <c r="AK448" s="68" t="n">
        <v>0</v>
      </c>
      <c r="AL448" s="68" t="n">
        <v>0</v>
      </c>
      <c r="AM448" s="68" t="n">
        <v>0</v>
      </c>
      <c r="AN448" s="68" t="n"/>
      <c r="AO448" s="63" t="n"/>
      <c r="AP448" s="69" t="n"/>
      <c r="AQ448" s="55" t="n">
        <f aca="false" ca="false" dt2D="false" dtr="false" t="normal">+N448-'Приложение №2'!F448</f>
        <v>0</v>
      </c>
    </row>
    <row customHeight="true" ht="15" outlineLevel="0" r="449">
      <c r="A449" s="59" t="n">
        <f aca="false" ca="false" dt2D="false" dtr="false" t="normal">+A448+1</f>
        <v>427</v>
      </c>
      <c r="B449" s="60" t="n">
        <f aca="false" ca="false" dt2D="false" dtr="false" t="normal">+B448+1</f>
        <v>108</v>
      </c>
      <c r="C449" s="70" t="s">
        <v>178</v>
      </c>
      <c r="D449" s="70" t="s">
        <v>441</v>
      </c>
      <c r="E449" s="62" t="n">
        <v>1984</v>
      </c>
      <c r="F449" s="62" t="n">
        <v>2013</v>
      </c>
      <c r="G449" s="62" t="s">
        <v>70</v>
      </c>
      <c r="H449" s="62" t="n">
        <v>5</v>
      </c>
      <c r="I449" s="62" t="n">
        <v>4</v>
      </c>
      <c r="J449" s="68" t="n">
        <v>3381.4</v>
      </c>
      <c r="K449" s="68" t="n">
        <v>2449</v>
      </c>
      <c r="L449" s="68" t="n">
        <v>0</v>
      </c>
      <c r="M449" s="71" t="n">
        <v>88</v>
      </c>
      <c r="N449" s="65" t="n">
        <f aca="false" ca="false" dt2D="false" dtr="false" t="normal">+O449+P449+Q449+R449+S449+T449</f>
        <v>510469.59</v>
      </c>
      <c r="O449" s="68" t="n"/>
      <c r="P449" s="63" t="n"/>
      <c r="Q449" s="63" t="n"/>
      <c r="R449" s="63" t="n">
        <v>510469.59</v>
      </c>
      <c r="S449" s="63" t="n"/>
      <c r="T449" s="63" t="n"/>
      <c r="U449" s="63" t="n">
        <f aca="false" ca="false" dt2D="false" dtr="false" t="normal">$N449/($K449+$L449)</f>
        <v>208.44001224989793</v>
      </c>
      <c r="V449" s="63" t="n">
        <f aca="false" ca="false" dt2D="false" dtr="false" t="normal">$N449/($K449+$L449)</f>
        <v>208.44001224989793</v>
      </c>
      <c r="W449" s="89" t="n">
        <v>2021</v>
      </c>
      <c r="X449" s="4" t="n">
        <f aca="false" ca="false" dt2D="false" dtr="false" t="normal">+N449-'Приложение №2'!F449</f>
        <v>0</v>
      </c>
      <c r="Y449" s="120" t="e">
        <f aca="false" ca="false" dt2D="false" dtr="false" t="normal">+P449-'[1]Приложение №1'!$P319</f>
        <v>#GETTING_DATA</v>
      </c>
      <c r="AA449" s="65" t="n">
        <f aca="false" ca="false" dt2D="false" dtr="false" t="normal">SUM(AB449:AP449)</f>
        <v>510469.59</v>
      </c>
      <c r="AB449" s="68" t="n">
        <v>0</v>
      </c>
      <c r="AC449" s="68" t="n">
        <v>0</v>
      </c>
      <c r="AD449" s="68" t="n">
        <v>0</v>
      </c>
      <c r="AE449" s="68" t="n">
        <v>510469.59</v>
      </c>
      <c r="AF449" s="68" t="n">
        <v>0</v>
      </c>
      <c r="AG449" s="68" t="n"/>
      <c r="AH449" s="68" t="n">
        <v>0</v>
      </c>
      <c r="AI449" s="68" t="n">
        <v>0</v>
      </c>
      <c r="AJ449" s="68" t="n">
        <v>0</v>
      </c>
      <c r="AK449" s="68" t="n">
        <v>0</v>
      </c>
      <c r="AL449" s="68" t="n">
        <v>0</v>
      </c>
      <c r="AM449" s="68" t="n">
        <v>0</v>
      </c>
      <c r="AN449" s="68" t="n"/>
      <c r="AO449" s="63" t="n"/>
      <c r="AP449" s="69" t="n"/>
      <c r="AQ449" s="55" t="n">
        <f aca="false" ca="false" dt2D="false" dtr="false" t="normal">+N449-'Приложение №2'!F449</f>
        <v>0</v>
      </c>
    </row>
    <row customHeight="true" ht="15" outlineLevel="0" r="450">
      <c r="A450" s="59" t="n">
        <f aca="false" ca="false" dt2D="false" dtr="false" t="normal">+A449+1</f>
        <v>428</v>
      </c>
      <c r="B450" s="60" t="n">
        <f aca="false" ca="false" dt2D="false" dtr="false" t="normal">+B449+1</f>
        <v>109</v>
      </c>
      <c r="C450" s="70" t="s">
        <v>178</v>
      </c>
      <c r="D450" s="70" t="s">
        <v>180</v>
      </c>
      <c r="E450" s="62" t="n">
        <v>1982</v>
      </c>
      <c r="F450" s="62" t="n">
        <v>2011</v>
      </c>
      <c r="G450" s="62" t="s">
        <v>70</v>
      </c>
      <c r="H450" s="62" t="n">
        <v>5</v>
      </c>
      <c r="I450" s="62" t="n">
        <v>4</v>
      </c>
      <c r="J450" s="68" t="n">
        <v>3398.2</v>
      </c>
      <c r="K450" s="68" t="n">
        <v>2472.5</v>
      </c>
      <c r="L450" s="68" t="n">
        <v>0</v>
      </c>
      <c r="M450" s="71" t="n">
        <v>90</v>
      </c>
      <c r="N450" s="65" t="n">
        <f aca="false" ca="false" dt2D="false" dtr="false" t="normal">+O450+P450+Q450+R450+S450+T450</f>
        <v>717695.35</v>
      </c>
      <c r="O450" s="68" t="n"/>
      <c r="P450" s="63" t="n">
        <v>79288.7899999999</v>
      </c>
      <c r="Q450" s="63" t="n"/>
      <c r="R450" s="63" t="n">
        <v>498409.22</v>
      </c>
      <c r="S450" s="63" t="n">
        <v>139997.34</v>
      </c>
      <c r="T450" s="63" t="n"/>
      <c r="U450" s="63" t="n">
        <f aca="false" ca="false" dt2D="false" dtr="false" t="normal">$N450/($K450+$L450)</f>
        <v>290.27112234580386</v>
      </c>
      <c r="V450" s="63" t="n">
        <f aca="false" ca="false" dt2D="false" dtr="false" t="normal">$N450/($K450+$L450)</f>
        <v>290.27112234580386</v>
      </c>
      <c r="W450" s="89" t="n">
        <v>2021</v>
      </c>
      <c r="X450" s="4" t="n">
        <f aca="false" ca="false" dt2D="false" dtr="false" t="normal">+N450-'Приложение №2'!F450</f>
        <v>0</v>
      </c>
      <c r="Y450" s="120" t="e">
        <f aca="false" ca="false" dt2D="false" dtr="false" t="normal">+P450-'[1]Приложение №1'!$P320</f>
        <v>#GETTING_DATA</v>
      </c>
      <c r="AA450" s="65" t="n">
        <f aca="false" ca="false" dt2D="false" dtr="false" t="normal">SUM(AB450:AP450)</f>
        <v>717695.35</v>
      </c>
      <c r="AB450" s="68" t="n">
        <v>0</v>
      </c>
      <c r="AC450" s="68" t="n">
        <v>0</v>
      </c>
      <c r="AD450" s="68" t="n">
        <v>0</v>
      </c>
      <c r="AE450" s="68" t="n">
        <v>717695.35</v>
      </c>
      <c r="AF450" s="68" t="n">
        <v>0</v>
      </c>
      <c r="AG450" s="68" t="n"/>
      <c r="AH450" s="68" t="n">
        <v>0</v>
      </c>
      <c r="AI450" s="68" t="n">
        <v>0</v>
      </c>
      <c r="AJ450" s="68" t="n">
        <v>0</v>
      </c>
      <c r="AK450" s="68" t="n">
        <v>0</v>
      </c>
      <c r="AL450" s="68" t="n">
        <v>0</v>
      </c>
      <c r="AM450" s="68" t="n">
        <v>0</v>
      </c>
      <c r="AN450" s="68" t="n"/>
      <c r="AO450" s="63" t="n"/>
      <c r="AP450" s="69" t="n"/>
      <c r="AQ450" s="55" t="n">
        <f aca="false" ca="false" dt2D="false" dtr="false" t="normal">+N450-'Приложение №2'!F450</f>
        <v>0</v>
      </c>
    </row>
    <row customHeight="true" ht="15" outlineLevel="0" r="451">
      <c r="A451" s="59" t="n">
        <f aca="false" ca="false" dt2D="false" dtr="false" t="normal">+A450+1</f>
        <v>429</v>
      </c>
      <c r="B451" s="60" t="n">
        <f aca="false" ca="false" dt2D="false" dtr="false" t="normal">+B450+1</f>
        <v>110</v>
      </c>
      <c r="C451" s="70" t="s">
        <v>178</v>
      </c>
      <c r="D451" s="70" t="s">
        <v>442</v>
      </c>
      <c r="E451" s="62" t="n">
        <v>1982</v>
      </c>
      <c r="F451" s="62" t="n">
        <v>2013</v>
      </c>
      <c r="G451" s="62" t="s">
        <v>70</v>
      </c>
      <c r="H451" s="62" t="n">
        <v>5</v>
      </c>
      <c r="I451" s="62" t="n">
        <v>4</v>
      </c>
      <c r="J451" s="68" t="n">
        <v>3426.4</v>
      </c>
      <c r="K451" s="68" t="n">
        <v>2487.9</v>
      </c>
      <c r="L451" s="68" t="n">
        <v>0</v>
      </c>
      <c r="M451" s="71" t="n">
        <v>77</v>
      </c>
      <c r="N451" s="65" t="n">
        <f aca="false" ca="false" dt2D="false" dtr="false" t="normal">+O451+P451+Q451+R451+S451+T451</f>
        <v>836706.89</v>
      </c>
      <c r="O451" s="68" t="n"/>
      <c r="P451" s="63" t="n">
        <v>356813.26</v>
      </c>
      <c r="Q451" s="63" t="n"/>
      <c r="R451" s="63" t="n">
        <v>200728.75</v>
      </c>
      <c r="S451" s="63" t="n">
        <v>279164.88</v>
      </c>
      <c r="T451" s="63" t="n"/>
      <c r="U451" s="63" t="n">
        <f aca="false" ca="false" dt2D="false" dtr="false" t="normal">$N451/($K451+$L451)</f>
        <v>336.310498814261</v>
      </c>
      <c r="V451" s="63" t="n">
        <f aca="false" ca="false" dt2D="false" dtr="false" t="normal">$N451/($K451+$L451)</f>
        <v>336.310498814261</v>
      </c>
      <c r="W451" s="89" t="n">
        <v>2021</v>
      </c>
      <c r="X451" s="4" t="n">
        <f aca="false" ca="false" dt2D="false" dtr="false" t="normal">+N451-'Приложение №2'!F451</f>
        <v>0</v>
      </c>
      <c r="Y451" s="120" t="e">
        <f aca="false" ca="false" dt2D="false" dtr="false" t="normal">+P451-'[1]Приложение №1'!$P320</f>
        <v>#GETTING_DATA</v>
      </c>
      <c r="AA451" s="65" t="n">
        <f aca="false" ca="false" dt2D="false" dtr="false" t="normal">SUM(AB451:AP451)</f>
        <v>836706.89</v>
      </c>
      <c r="AB451" s="68" t="n">
        <v>0</v>
      </c>
      <c r="AC451" s="68" t="n">
        <v>0</v>
      </c>
      <c r="AD451" s="68" t="n">
        <v>0</v>
      </c>
      <c r="AE451" s="68" t="n">
        <v>836706.89</v>
      </c>
      <c r="AF451" s="68" t="n">
        <v>0</v>
      </c>
      <c r="AG451" s="68" t="n"/>
      <c r="AH451" s="68" t="n">
        <v>0</v>
      </c>
      <c r="AI451" s="68" t="n">
        <v>0</v>
      </c>
      <c r="AJ451" s="68" t="n">
        <v>0</v>
      </c>
      <c r="AK451" s="68" t="n">
        <v>0</v>
      </c>
      <c r="AL451" s="68" t="n">
        <v>0</v>
      </c>
      <c r="AM451" s="68" t="n">
        <v>0</v>
      </c>
      <c r="AN451" s="68" t="n"/>
      <c r="AO451" s="63" t="n"/>
      <c r="AP451" s="69" t="n"/>
      <c r="AQ451" s="55" t="n">
        <f aca="false" ca="false" dt2D="false" dtr="false" t="normal">+N451-'Приложение №2'!F451</f>
        <v>0</v>
      </c>
    </row>
    <row customHeight="true" ht="15" outlineLevel="0" r="452">
      <c r="A452" s="59" t="n">
        <f aca="false" ca="false" dt2D="false" dtr="false" t="normal">+A451+1</f>
        <v>430</v>
      </c>
      <c r="B452" s="60" t="n">
        <f aca="false" ca="false" dt2D="false" dtr="false" t="normal">+B451+1</f>
        <v>111</v>
      </c>
      <c r="C452" s="70" t="s">
        <v>298</v>
      </c>
      <c r="D452" s="70" t="s">
        <v>443</v>
      </c>
      <c r="E452" s="62" t="n">
        <v>1984</v>
      </c>
      <c r="F452" s="62" t="n">
        <v>1984</v>
      </c>
      <c r="G452" s="62" t="s">
        <v>70</v>
      </c>
      <c r="H452" s="62" t="n">
        <v>5</v>
      </c>
      <c r="I452" s="62" t="n">
        <v>4</v>
      </c>
      <c r="J452" s="68" t="n">
        <v>3359.4</v>
      </c>
      <c r="K452" s="68" t="n">
        <v>2435.8</v>
      </c>
      <c r="L452" s="68" t="n">
        <v>553.2</v>
      </c>
      <c r="M452" s="71" t="n">
        <v>62</v>
      </c>
      <c r="N452" s="65" t="n">
        <f aca="false" ca="false" dt2D="false" dtr="false" t="normal">+O452+P452+Q452+R452+S452+T452</f>
        <v>5217574.67</v>
      </c>
      <c r="O452" s="68" t="n"/>
      <c r="P452" s="63" t="n">
        <v>1612736.05</v>
      </c>
      <c r="Q452" s="63" t="n"/>
      <c r="R452" s="63" t="n">
        <v>492779.17</v>
      </c>
      <c r="S452" s="63" t="n">
        <v>3112059.45</v>
      </c>
      <c r="T452" s="63" t="n"/>
      <c r="U452" s="63" t="n">
        <f aca="false" ca="false" dt2D="false" dtr="false" t="normal">$N452/($K452+$L452)</f>
        <v>1745.5920608899298</v>
      </c>
      <c r="V452" s="63" t="n">
        <f aca="false" ca="false" dt2D="false" dtr="false" t="normal">$N452/($K452+$L452)</f>
        <v>1745.5920608899298</v>
      </c>
      <c r="W452" s="89" t="n">
        <v>2021</v>
      </c>
      <c r="X452" s="4" t="n">
        <f aca="false" ca="false" dt2D="false" dtr="false" t="normal">+N452-'Приложение №2'!F452</f>
        <v>0</v>
      </c>
      <c r="Y452" s="120" t="e">
        <f aca="false" ca="false" dt2D="false" dtr="false" t="normal">+P452-'[1]Приложение №1'!$P372</f>
        <v>#GETTING_DATA</v>
      </c>
      <c r="AA452" s="65" t="n">
        <f aca="false" ca="false" dt2D="false" dtr="false" t="normal">SUM(AB452:AP452)</f>
        <v>5217574.67</v>
      </c>
      <c r="AB452" s="68" t="n"/>
      <c r="AC452" s="68" t="n">
        <v>1753127.8</v>
      </c>
      <c r="AD452" s="68" t="n"/>
      <c r="AE452" s="68" t="n"/>
      <c r="AF452" s="68" t="n">
        <v>0</v>
      </c>
      <c r="AG452" s="68" t="n"/>
      <c r="AH452" s="68" t="n"/>
      <c r="AI452" s="68" t="n">
        <v>0</v>
      </c>
      <c r="AJ452" s="68" t="n">
        <v>3464446.87</v>
      </c>
      <c r="AK452" s="68" t="n">
        <v>0</v>
      </c>
      <c r="AL452" s="68" t="n">
        <v>0</v>
      </c>
      <c r="AM452" s="68" t="n">
        <v>0</v>
      </c>
      <c r="AN452" s="68" t="n"/>
      <c r="AO452" s="68" t="n"/>
      <c r="AP452" s="69" t="n"/>
      <c r="AQ452" s="55" t="n">
        <f aca="false" ca="false" dt2D="false" dtr="false" t="normal">+N452-'Приложение №2'!F452</f>
        <v>0</v>
      </c>
    </row>
    <row customHeight="true" ht="15" outlineLevel="0" r="453">
      <c r="A453" s="59" t="n">
        <f aca="false" ca="false" dt2D="false" dtr="false" t="normal">+A452+1</f>
        <v>431</v>
      </c>
      <c r="B453" s="60" t="n">
        <f aca="false" ca="false" dt2D="false" dtr="false" t="normal">+B452+1</f>
        <v>112</v>
      </c>
      <c r="C453" s="70" t="s">
        <v>298</v>
      </c>
      <c r="D453" s="70" t="s">
        <v>299</v>
      </c>
      <c r="E453" s="62" t="n">
        <v>1980</v>
      </c>
      <c r="F453" s="62" t="n">
        <v>2013</v>
      </c>
      <c r="G453" s="62" t="s">
        <v>70</v>
      </c>
      <c r="H453" s="62" t="n">
        <v>5</v>
      </c>
      <c r="I453" s="62" t="n">
        <v>4</v>
      </c>
      <c r="J453" s="68" t="n">
        <v>3517.3</v>
      </c>
      <c r="K453" s="68" t="n">
        <v>2476.6</v>
      </c>
      <c r="L453" s="68" t="n">
        <v>670.3</v>
      </c>
      <c r="M453" s="71" t="n">
        <v>55</v>
      </c>
      <c r="N453" s="65" t="n">
        <f aca="false" ca="false" dt2D="false" dtr="false" t="normal">+O453+P453+Q453+R453+S453+T453</f>
        <v>1212935.52</v>
      </c>
      <c r="O453" s="88" t="n"/>
      <c r="P453" s="63" t="n">
        <f aca="false" ca="false" dt2D="false" dtr="false" t="normal">'Приложение №2'!F453-Q453-R453-S453-O453-T453</f>
        <v>849054.8600000001</v>
      </c>
      <c r="Q453" s="63" t="n"/>
      <c r="R453" s="63" t="n"/>
      <c r="S453" s="63" t="n">
        <v>363880.66</v>
      </c>
      <c r="T453" s="63" t="n"/>
      <c r="U453" s="63" t="n">
        <f aca="false" ca="false" dt2D="false" dtr="false" t="normal">$N453/($K453+$L453)</f>
        <v>385.43821538657096</v>
      </c>
      <c r="V453" s="63" t="n">
        <f aca="false" ca="false" dt2D="false" dtr="false" t="normal">$N453/($K453+$L453)</f>
        <v>385.43821538657096</v>
      </c>
      <c r="W453" s="89" t="n">
        <v>2021</v>
      </c>
      <c r="X453" s="4" t="n">
        <f aca="false" ca="false" dt2D="false" dtr="false" t="normal">+N453-'Приложение №2'!F453</f>
        <v>0</v>
      </c>
      <c r="Y453" s="120" t="e">
        <f aca="false" ca="false" dt2D="false" dtr="false" t="normal">+P453-'[1]Приложение №1'!$P358</f>
        <v>#GETTING_DATA</v>
      </c>
      <c r="Z453" s="1" t="s">
        <v>444</v>
      </c>
      <c r="AA453" s="65" t="n">
        <f aca="false" ca="false" dt2D="false" dtr="false" t="normal">SUM(AB453:AP453)</f>
        <v>1212935.52</v>
      </c>
      <c r="AB453" s="68" t="n">
        <v>0</v>
      </c>
      <c r="AC453" s="68" t="n">
        <v>0</v>
      </c>
      <c r="AD453" s="68" t="n">
        <v>1212935.52</v>
      </c>
      <c r="AE453" s="68" t="n">
        <v>0</v>
      </c>
      <c r="AF453" s="68" t="n">
        <v>0</v>
      </c>
      <c r="AG453" s="68" t="n"/>
      <c r="AH453" s="68" t="n">
        <v>0</v>
      </c>
      <c r="AI453" s="68" t="n">
        <v>0</v>
      </c>
      <c r="AJ453" s="68" t="n">
        <v>0</v>
      </c>
      <c r="AK453" s="68" t="n">
        <v>0</v>
      </c>
      <c r="AL453" s="68" t="n"/>
      <c r="AM453" s="68" t="n">
        <v>0</v>
      </c>
      <c r="AN453" s="68" t="n"/>
      <c r="AO453" s="63" t="n"/>
      <c r="AP453" s="69" t="n"/>
      <c r="AQ453" s="55" t="n">
        <f aca="false" ca="false" dt2D="false" dtr="false" t="normal">+N453-'Приложение №2'!F453</f>
        <v>0</v>
      </c>
    </row>
    <row customHeight="true" ht="15" outlineLevel="0" r="454">
      <c r="A454" s="59" t="n">
        <f aca="false" ca="false" dt2D="false" dtr="false" t="normal">+A453+1</f>
        <v>432</v>
      </c>
      <c r="B454" s="60" t="n">
        <f aca="false" ca="false" dt2D="false" dtr="false" t="normal">+B453+1</f>
        <v>113</v>
      </c>
      <c r="C454" s="70" t="s">
        <v>99</v>
      </c>
      <c r="D454" s="70" t="s">
        <v>233</v>
      </c>
      <c r="E454" s="62" t="n">
        <v>1982</v>
      </c>
      <c r="F454" s="62" t="n">
        <v>1982</v>
      </c>
      <c r="G454" s="62" t="s">
        <v>92</v>
      </c>
      <c r="H454" s="62" t="n">
        <v>2</v>
      </c>
      <c r="I454" s="62" t="n">
        <v>1</v>
      </c>
      <c r="J454" s="68" t="n">
        <v>279.1</v>
      </c>
      <c r="K454" s="68" t="n">
        <v>249.7</v>
      </c>
      <c r="L454" s="68" t="n">
        <v>0</v>
      </c>
      <c r="M454" s="71" t="n">
        <v>11</v>
      </c>
      <c r="N454" s="65" t="n">
        <f aca="false" ca="false" dt2D="false" dtr="false" t="normal">+O454+P454+Q454+R454+S454+T454</f>
        <v>613392.24</v>
      </c>
      <c r="O454" s="88" t="n"/>
      <c r="P454" s="63" t="n">
        <f aca="false" ca="false" dt2D="false" dtr="false" t="normal">'Приложение №2'!F454-Q454-R454-S454-O454-T454</f>
        <v>561370.82</v>
      </c>
      <c r="Q454" s="63" t="n">
        <v>0</v>
      </c>
      <c r="R454" s="63" t="n">
        <v>10243.04</v>
      </c>
      <c r="S454" s="63" t="n">
        <v>41778.38</v>
      </c>
      <c r="T454" s="68" t="n"/>
      <c r="U454" s="63" t="n">
        <f aca="false" ca="false" dt2D="false" dtr="false" t="normal">$N454/($K454+$L454)</f>
        <v>2456.5167801361636</v>
      </c>
      <c r="V454" s="63" t="n">
        <f aca="false" ca="false" dt2D="false" dtr="false" t="normal">$N454/($K454+$L454)</f>
        <v>2456.5167801361636</v>
      </c>
      <c r="W454" s="89" t="n">
        <v>2021</v>
      </c>
      <c r="X454" s="4" t="n">
        <f aca="false" ca="false" dt2D="false" dtr="false" t="normal">+N454-'Приложение №2'!F454</f>
        <v>0</v>
      </c>
      <c r="Y454" s="120" t="e">
        <f aca="false" ca="false" dt2D="false" dtr="false" t="normal">+P454-'[1]Приложение №1'!$P269</f>
        <v>#GETTING_DATA</v>
      </c>
      <c r="AA454" s="65" t="n">
        <f aca="false" ca="false" dt2D="false" dtr="false" t="normal">SUM(AB454:AP454)</f>
        <v>613392.24</v>
      </c>
      <c r="AB454" s="68" t="n">
        <v>351223.15</v>
      </c>
      <c r="AC454" s="68" t="n">
        <v>262169.09</v>
      </c>
      <c r="AD454" s="68" t="n"/>
      <c r="AE454" s="68" t="n"/>
      <c r="AF454" s="68" t="n"/>
      <c r="AG454" s="68" t="n"/>
      <c r="AH454" s="68" t="n"/>
      <c r="AI454" s="68" t="n"/>
      <c r="AJ454" s="68" t="n"/>
      <c r="AK454" s="68" t="n"/>
      <c r="AL454" s="68" t="n"/>
      <c r="AM454" s="68" t="n"/>
      <c r="AN454" s="68" t="n"/>
      <c r="AO454" s="63" t="n"/>
      <c r="AP454" s="69" t="n"/>
      <c r="AQ454" s="55" t="n">
        <f aca="false" ca="false" dt2D="false" dtr="false" t="normal">+N454-'Приложение №2'!F454</f>
        <v>0</v>
      </c>
    </row>
    <row customHeight="true" ht="15" outlineLevel="0" r="455">
      <c r="A455" s="59" t="n">
        <f aca="false" ca="false" dt2D="false" dtr="false" t="normal">+A454+1</f>
        <v>433</v>
      </c>
      <c r="B455" s="60" t="n">
        <f aca="false" ca="false" dt2D="false" dtr="false" t="normal">+B454+1</f>
        <v>114</v>
      </c>
      <c r="C455" s="70" t="s">
        <v>99</v>
      </c>
      <c r="D455" s="70" t="s">
        <v>234</v>
      </c>
      <c r="E455" s="62" t="n">
        <v>1976</v>
      </c>
      <c r="F455" s="62" t="n">
        <v>1976</v>
      </c>
      <c r="G455" s="62" t="s">
        <v>70</v>
      </c>
      <c r="H455" s="62" t="n">
        <v>3</v>
      </c>
      <c r="I455" s="62" t="n">
        <v>4</v>
      </c>
      <c r="J455" s="68" t="n">
        <v>2192.3</v>
      </c>
      <c r="K455" s="68" t="n">
        <v>2028.5</v>
      </c>
      <c r="L455" s="68" t="n">
        <v>0</v>
      </c>
      <c r="M455" s="71" t="n">
        <v>85</v>
      </c>
      <c r="N455" s="65" t="n">
        <f aca="false" ca="false" dt2D="false" dtr="false" t="normal">+O455+P455+Q455+R455+S455+T455</f>
        <v>6421711.93</v>
      </c>
      <c r="O455" s="88" t="n"/>
      <c r="P455" s="63" t="n">
        <f aca="false" ca="false" dt2D="false" dtr="false" t="normal">'Приложение №2'!F455-Q455-R455-S455-O455</f>
        <v>6026351.92</v>
      </c>
      <c r="Q455" s="63" t="n"/>
      <c r="R455" s="63" t="n">
        <v>91263.37</v>
      </c>
      <c r="S455" s="63" t="n">
        <v>304096.64</v>
      </c>
      <c r="T455" s="63" t="n"/>
      <c r="U455" s="63" t="n">
        <f aca="false" ca="false" dt2D="false" dtr="false" t="normal">$N455/($K455+$L455)</f>
        <v>3165.7441114123735</v>
      </c>
      <c r="V455" s="63" t="n">
        <f aca="false" ca="false" dt2D="false" dtr="false" t="normal">$N455/($K455+$L455)</f>
        <v>3165.7441114123735</v>
      </c>
      <c r="W455" s="89" t="n">
        <v>2021</v>
      </c>
      <c r="X455" s="4" t="n">
        <f aca="false" ca="false" dt2D="false" dtr="false" t="normal">+N455-'Приложение №2'!F455</f>
        <v>0</v>
      </c>
      <c r="Y455" s="120" t="e">
        <f aca="false" ca="false" dt2D="false" dtr="false" t="normal">+P455-'[1]Приложение №1'!$P266</f>
        <v>#GETTING_DATA</v>
      </c>
      <c r="AA455" s="65" t="n">
        <f aca="false" ca="false" dt2D="false" dtr="false" t="normal">SUM(AB455:AP455)</f>
        <v>6421711.93</v>
      </c>
      <c r="AB455" s="68" t="n">
        <v>0</v>
      </c>
      <c r="AC455" s="68" t="n">
        <v>0</v>
      </c>
      <c r="AD455" s="68" t="n">
        <v>0</v>
      </c>
      <c r="AE455" s="68" t="n">
        <v>0</v>
      </c>
      <c r="AF455" s="68" t="n">
        <v>0</v>
      </c>
      <c r="AG455" s="68" t="n"/>
      <c r="AH455" s="68" t="n">
        <v>0</v>
      </c>
      <c r="AI455" s="68" t="n">
        <v>0</v>
      </c>
      <c r="AJ455" s="68" t="n">
        <v>6421711.93</v>
      </c>
      <c r="AK455" s="68" t="n">
        <v>0</v>
      </c>
      <c r="AL455" s="68" t="n">
        <v>0</v>
      </c>
      <c r="AM455" s="68" t="n"/>
      <c r="AN455" s="68" t="n"/>
      <c r="AO455" s="63" t="n"/>
      <c r="AP455" s="69" t="n"/>
      <c r="AQ455" s="55" t="n">
        <f aca="false" ca="false" dt2D="false" dtr="false" t="normal">+N455-'Приложение №2'!F455</f>
        <v>0</v>
      </c>
    </row>
    <row customHeight="true" ht="15" outlineLevel="0" r="456">
      <c r="A456" s="59" t="n">
        <f aca="false" ca="false" dt2D="false" dtr="false" t="normal">+A455+1</f>
        <v>434</v>
      </c>
      <c r="B456" s="60" t="n">
        <f aca="false" ca="false" dt2D="false" dtr="false" t="normal">+B455+1</f>
        <v>115</v>
      </c>
      <c r="C456" s="70" t="s">
        <v>99</v>
      </c>
      <c r="D456" s="70" t="s">
        <v>365</v>
      </c>
      <c r="E456" s="62" t="n">
        <v>1974</v>
      </c>
      <c r="F456" s="62" t="n">
        <v>1974</v>
      </c>
      <c r="G456" s="62" t="s">
        <v>70</v>
      </c>
      <c r="H456" s="62" t="n">
        <v>2</v>
      </c>
      <c r="I456" s="62" t="n">
        <v>2</v>
      </c>
      <c r="J456" s="68" t="n">
        <v>473.3</v>
      </c>
      <c r="K456" s="68" t="n">
        <v>439.1</v>
      </c>
      <c r="L456" s="68" t="n">
        <v>0</v>
      </c>
      <c r="M456" s="71" t="n">
        <v>9</v>
      </c>
      <c r="N456" s="65" t="n">
        <f aca="false" ca="false" dt2D="false" dtr="false" t="normal">+O456+P456+Q456+R456+S456+T456</f>
        <v>3142192.2399999998</v>
      </c>
      <c r="O456" s="68" t="n"/>
      <c r="P456" s="63" t="n">
        <v>2120727.37</v>
      </c>
      <c r="Q456" s="63" t="n"/>
      <c r="R456" s="63" t="n">
        <v>101353.8</v>
      </c>
      <c r="S456" s="63" t="n">
        <f aca="false" ca="false" dt2D="false" dtr="false" t="normal">900659.07+19452</f>
        <v>920111.07</v>
      </c>
      <c r="T456" s="63" t="n"/>
      <c r="U456" s="63" t="n">
        <f aca="false" ca="false" dt2D="false" dtr="false" t="normal">$N456/($K456+$L456)</f>
        <v>7155.983238442267</v>
      </c>
      <c r="V456" s="63" t="n">
        <f aca="false" ca="false" dt2D="false" dtr="false" t="normal">$N456/($K456+$L456)</f>
        <v>7155.983238442267</v>
      </c>
      <c r="W456" s="89" t="n">
        <v>2021</v>
      </c>
      <c r="X456" s="4" t="n">
        <f aca="false" ca="false" dt2D="false" dtr="false" t="normal">+N456-'Приложение №2'!F456</f>
        <v>-0.0000000004656612873077393</v>
      </c>
      <c r="Y456" s="120" t="e">
        <f aca="false" ca="false" dt2D="false" dtr="false" t="normal">+P456-'[1]Приложение №1'!$P384</f>
        <v>#GETTING_DATA</v>
      </c>
      <c r="AA456" s="65" t="n">
        <f aca="false" ca="false" dt2D="false" dtr="false" t="normal">SUM(AB456:AP456)</f>
        <v>3142192.24</v>
      </c>
      <c r="AB456" s="68" t="n">
        <v>1032653.29</v>
      </c>
      <c r="AC456" s="68" t="n">
        <v>444541.8</v>
      </c>
      <c r="AD456" s="68" t="n"/>
      <c r="AE456" s="68" t="n"/>
      <c r="AF456" s="68" t="n">
        <v>0</v>
      </c>
      <c r="AG456" s="68" t="n"/>
      <c r="AH456" s="68" t="n"/>
      <c r="AI456" s="68" t="n">
        <v>0</v>
      </c>
      <c r="AJ456" s="68" t="n">
        <v>1645545.15</v>
      </c>
      <c r="AK456" s="68" t="n">
        <v>0</v>
      </c>
      <c r="AL456" s="68" t="n">
        <v>0</v>
      </c>
      <c r="AM456" s="68" t="n">
        <v>0</v>
      </c>
      <c r="AN456" s="121" t="n"/>
      <c r="AO456" s="121" t="n">
        <v>19452</v>
      </c>
      <c r="AP456" s="69" t="n"/>
      <c r="AQ456" s="135" t="n">
        <f aca="false" ca="false" dt2D="false" dtr="false" t="normal">+N456-'Приложение №2'!F456</f>
        <v>-0.0000000004656612873077393</v>
      </c>
    </row>
    <row customHeight="true" ht="15" outlineLevel="0" r="457">
      <c r="A457" s="59" t="n">
        <f aca="false" ca="false" dt2D="false" dtr="false" t="normal">+A456+1</f>
        <v>435</v>
      </c>
      <c r="B457" s="60" t="n">
        <f aca="false" ca="false" dt2D="false" dtr="false" t="normal">+B456+1</f>
        <v>116</v>
      </c>
      <c r="C457" s="70" t="s">
        <v>106</v>
      </c>
      <c r="D457" s="70" t="s">
        <v>184</v>
      </c>
      <c r="E457" s="62" t="n">
        <v>1967</v>
      </c>
      <c r="F457" s="62" t="n">
        <v>1967</v>
      </c>
      <c r="G457" s="62" t="s">
        <v>70</v>
      </c>
      <c r="H457" s="62" t="n">
        <v>3</v>
      </c>
      <c r="I457" s="62" t="n">
        <v>3</v>
      </c>
      <c r="J457" s="68" t="n">
        <v>996.5</v>
      </c>
      <c r="K457" s="68" t="n">
        <v>839.9</v>
      </c>
      <c r="L457" s="68" t="n">
        <v>156.6</v>
      </c>
      <c r="M457" s="71" t="n">
        <v>34</v>
      </c>
      <c r="N457" s="65" t="n">
        <f aca="false" ca="false" dt2D="false" dtr="false" t="normal">+O457+P457+Q457+R457+S457+T457</f>
        <v>243241.11</v>
      </c>
      <c r="O457" s="88" t="n"/>
      <c r="P457" s="63" t="n"/>
      <c r="Q457" s="63" t="n"/>
      <c r="R457" s="63" t="n">
        <v>43643.37</v>
      </c>
      <c r="S457" s="63" t="n">
        <v>199597.74</v>
      </c>
      <c r="T457" s="63" t="n"/>
      <c r="U457" s="63" t="n">
        <f aca="false" ca="false" dt2D="false" dtr="false" t="normal">$N457/($K457+$L457)</f>
        <v>244.09544405418964</v>
      </c>
      <c r="V457" s="63" t="n">
        <f aca="false" ca="false" dt2D="false" dtr="false" t="normal">$N457/($K457+$L457)</f>
        <v>244.09544405418964</v>
      </c>
      <c r="W457" s="89" t="n">
        <v>2021</v>
      </c>
      <c r="X457" s="4" t="n">
        <f aca="false" ca="false" dt2D="false" dtr="false" t="normal">+N457-'Приложение №2'!F457</f>
        <v>0</v>
      </c>
      <c r="Y457" s="120" t="e">
        <f aca="false" ca="false" dt2D="false" dtr="false" t="normal">+P457-'[1]Приложение №1'!$P246</f>
        <v>#GETTING_DATA</v>
      </c>
      <c r="Z457" s="1" t="s">
        <v>445</v>
      </c>
      <c r="AA457" s="65" t="n">
        <f aca="false" ca="false" dt2D="false" dtr="false" t="normal">SUM(AB457:AP457)</f>
        <v>243241.11</v>
      </c>
      <c r="AB457" s="68" t="n"/>
      <c r="AC457" s="68" t="n"/>
      <c r="AD457" s="68" t="n">
        <v>243241.11</v>
      </c>
      <c r="AE457" s="68" t="n">
        <v>0</v>
      </c>
      <c r="AF457" s="68" t="n">
        <v>0</v>
      </c>
      <c r="AG457" s="68" t="n"/>
      <c r="AH457" s="68" t="n"/>
      <c r="AI457" s="68" t="n">
        <v>0</v>
      </c>
      <c r="AJ457" s="68" t="n">
        <v>0</v>
      </c>
      <c r="AK457" s="68" t="n">
        <v>0</v>
      </c>
      <c r="AL457" s="68" t="n">
        <v>0</v>
      </c>
      <c r="AM457" s="68" t="n">
        <v>0</v>
      </c>
      <c r="AN457" s="68" t="n"/>
      <c r="AO457" s="63" t="n"/>
      <c r="AP457" s="69" t="n"/>
      <c r="AQ457" s="55" t="n">
        <f aca="false" ca="false" dt2D="false" dtr="false" t="normal">+N457-'Приложение №2'!F457</f>
        <v>0</v>
      </c>
    </row>
    <row customHeight="true" ht="15" outlineLevel="0" r="458">
      <c r="A458" s="59" t="n">
        <f aca="false" ca="false" dt2D="false" dtr="false" t="normal">+A457+1</f>
        <v>436</v>
      </c>
      <c r="B458" s="60" t="n">
        <f aca="false" ca="false" dt2D="false" dtr="false" t="normal">+B457+1</f>
        <v>117</v>
      </c>
      <c r="C458" s="70" t="s">
        <v>106</v>
      </c>
      <c r="D458" s="70" t="s">
        <v>446</v>
      </c>
      <c r="E458" s="62" t="n">
        <v>1969</v>
      </c>
      <c r="F458" s="62" t="n">
        <v>1969</v>
      </c>
      <c r="G458" s="62" t="s">
        <v>70</v>
      </c>
      <c r="H458" s="62" t="n">
        <v>4</v>
      </c>
      <c r="I458" s="62" t="n">
        <v>4</v>
      </c>
      <c r="J458" s="68" t="n">
        <v>1301.1</v>
      </c>
      <c r="K458" s="68" t="n">
        <v>1206.5</v>
      </c>
      <c r="L458" s="68" t="n">
        <v>0</v>
      </c>
      <c r="M458" s="71" t="n">
        <v>55</v>
      </c>
      <c r="N458" s="65" t="n">
        <f aca="false" ca="false" dt2D="false" dtr="false" t="normal">+O458+P458+Q458+R458+S458+T458</f>
        <v>171359.03</v>
      </c>
      <c r="O458" s="68" t="n"/>
      <c r="P458" s="63" t="n"/>
      <c r="Q458" s="63" t="n"/>
      <c r="R458" s="63" t="n"/>
      <c r="S458" s="63" t="n">
        <v>171359.03</v>
      </c>
      <c r="T458" s="63" t="n"/>
      <c r="U458" s="63" t="n">
        <f aca="false" ca="false" dt2D="false" dtr="false" t="normal">$N458/($K458+$L458)</f>
        <v>142.02986324077912</v>
      </c>
      <c r="V458" s="63" t="n">
        <f aca="false" ca="false" dt2D="false" dtr="false" t="normal">$N458/($K458+$L458)</f>
        <v>142.02986324077912</v>
      </c>
      <c r="W458" s="89" t="n">
        <v>2021</v>
      </c>
      <c r="X458" s="4" t="n">
        <f aca="false" ca="false" dt2D="false" dtr="false" t="normal">+N458-'Приложение №2'!F458</f>
        <v>0</v>
      </c>
      <c r="Y458" s="120" t="e">
        <f aca="false" ca="false" dt2D="false" dtr="false" t="normal">+P458-'[1]Приложение №1'!$P320</f>
        <v>#GETTING_DATA</v>
      </c>
      <c r="AA458" s="65" t="n">
        <f aca="false" ca="false" dt2D="false" dtr="false" t="normal">SUM(AB458:AP458)</f>
        <v>171359.03</v>
      </c>
      <c r="AB458" s="68" t="n"/>
      <c r="AC458" s="68" t="n"/>
      <c r="AD458" s="68" t="n"/>
      <c r="AE458" s="68" t="n"/>
      <c r="AF458" s="68" t="n"/>
      <c r="AG458" s="68" t="n"/>
      <c r="AH458" s="68" t="n"/>
      <c r="AI458" s="68" t="n"/>
      <c r="AJ458" s="68" t="n"/>
      <c r="AK458" s="68" t="n"/>
      <c r="AL458" s="68" t="n"/>
      <c r="AM458" s="68" t="n">
        <v>171359.03</v>
      </c>
      <c r="AN458" s="68" t="n"/>
      <c r="AO458" s="63" t="n"/>
      <c r="AP458" s="69" t="n"/>
      <c r="AQ458" s="55" t="n">
        <f aca="false" ca="false" dt2D="false" dtr="false" t="normal">+N458-'Приложение №2'!F458</f>
        <v>0</v>
      </c>
    </row>
    <row customHeight="true" ht="15" outlineLevel="0" r="459">
      <c r="A459" s="59" t="n">
        <f aca="false" ca="false" dt2D="false" dtr="false" t="normal">+A458+1</f>
        <v>437</v>
      </c>
      <c r="B459" s="60" t="n">
        <f aca="false" ca="false" dt2D="false" dtr="false" t="normal">+B458+1</f>
        <v>118</v>
      </c>
      <c r="C459" s="70" t="s">
        <v>106</v>
      </c>
      <c r="D459" s="70" t="s">
        <v>447</v>
      </c>
      <c r="E459" s="62" t="n">
        <v>1970</v>
      </c>
      <c r="F459" s="62" t="n">
        <v>1970</v>
      </c>
      <c r="G459" s="62" t="s">
        <v>70</v>
      </c>
      <c r="H459" s="62" t="n">
        <v>4</v>
      </c>
      <c r="I459" s="62" t="n">
        <v>4</v>
      </c>
      <c r="J459" s="68" t="n">
        <v>1365.1</v>
      </c>
      <c r="K459" s="68" t="n">
        <v>712</v>
      </c>
      <c r="L459" s="68" t="n">
        <v>484.5</v>
      </c>
      <c r="M459" s="71" t="n">
        <v>42</v>
      </c>
      <c r="N459" s="65" t="n">
        <f aca="false" ca="false" dt2D="false" dtr="false" t="normal">+O459+P459+Q459+R459+S459+T459</f>
        <v>1172080.43</v>
      </c>
      <c r="O459" s="68" t="n"/>
      <c r="P459" s="63" t="n"/>
      <c r="Q459" s="63" t="n"/>
      <c r="R459" s="63" t="n">
        <v>161435.17</v>
      </c>
      <c r="S459" s="63" t="n">
        <v>1010645.26</v>
      </c>
      <c r="T459" s="63" t="n"/>
      <c r="U459" s="63" t="n">
        <f aca="false" ca="false" dt2D="false" dtr="false" t="normal">$N459/($K459+$L459)</f>
        <v>979.5908315921437</v>
      </c>
      <c r="V459" s="63" t="n">
        <f aca="false" ca="false" dt2D="false" dtr="false" t="normal">$N459/($K459+$L459)</f>
        <v>979.5908315921437</v>
      </c>
      <c r="W459" s="89" t="n">
        <v>2021</v>
      </c>
      <c r="X459" s="4" t="n">
        <f aca="false" ca="false" dt2D="false" dtr="false" t="normal">+N459-'Приложение №2'!F459</f>
        <v>0</v>
      </c>
      <c r="Y459" s="120" t="e">
        <f aca="false" ca="false" dt2D="false" dtr="false" t="normal">+P459-'[1]Приложение №1'!$P321</f>
        <v>#GETTING_DATA</v>
      </c>
      <c r="AA459" s="65" t="n">
        <f aca="false" ca="false" dt2D="false" dtr="false" t="normal">SUM(AB459:AP459)</f>
        <v>1172080.43</v>
      </c>
      <c r="AB459" s="68" t="n"/>
      <c r="AC459" s="68" t="n">
        <v>669130.02</v>
      </c>
      <c r="AD459" s="68" t="n"/>
      <c r="AE459" s="68" t="n">
        <v>341515.24</v>
      </c>
      <c r="AF459" s="68" t="n">
        <v>0</v>
      </c>
      <c r="AG459" s="68" t="n"/>
      <c r="AH459" s="68" t="n"/>
      <c r="AI459" s="68" t="n">
        <v>0</v>
      </c>
      <c r="AJ459" s="68" t="n"/>
      <c r="AK459" s="68" t="n">
        <v>0</v>
      </c>
      <c r="AL459" s="68" t="n"/>
      <c r="AM459" s="68" t="n">
        <v>161435.17</v>
      </c>
      <c r="AN459" s="68" t="n"/>
      <c r="AO459" s="63" t="n"/>
      <c r="AP459" s="69" t="n"/>
      <c r="AQ459" s="55" t="n">
        <f aca="false" ca="false" dt2D="false" dtr="false" t="normal">+N459-'Приложение №2'!F459</f>
        <v>0</v>
      </c>
    </row>
    <row customHeight="true" ht="15" outlineLevel="0" r="460">
      <c r="A460" s="59" t="n">
        <f aca="false" ca="false" dt2D="false" dtr="false" t="normal">+A459+1</f>
        <v>438</v>
      </c>
      <c r="B460" s="60" t="n">
        <f aca="false" ca="false" dt2D="false" dtr="false" t="normal">+B459+1</f>
        <v>119</v>
      </c>
      <c r="C460" s="70" t="s">
        <v>302</v>
      </c>
      <c r="D460" s="70" t="s">
        <v>303</v>
      </c>
      <c r="E460" s="62" t="n">
        <v>1971</v>
      </c>
      <c r="F460" s="62" t="n">
        <v>2011</v>
      </c>
      <c r="G460" s="62" t="s">
        <v>70</v>
      </c>
      <c r="H460" s="62" t="n">
        <v>4</v>
      </c>
      <c r="I460" s="62" t="n">
        <v>2</v>
      </c>
      <c r="J460" s="68" t="n">
        <v>1556.4</v>
      </c>
      <c r="K460" s="68" t="n">
        <v>1417.3</v>
      </c>
      <c r="L460" s="68" t="n">
        <v>0</v>
      </c>
      <c r="M460" s="71" t="n">
        <v>70</v>
      </c>
      <c r="N460" s="65" t="n">
        <f aca="false" ca="false" dt2D="false" dtr="false" t="normal">+O460+P460+Q460+R460+S460+T460</f>
        <v>3419598</v>
      </c>
      <c r="O460" s="88" t="n"/>
      <c r="P460" s="63" t="n">
        <v>2438307.82</v>
      </c>
      <c r="Q460" s="63" t="n"/>
      <c r="R460" s="63" t="n"/>
      <c r="S460" s="63" t="n">
        <f aca="false" ca="false" dt2D="false" dtr="false" t="normal">+'Приложение №2'!F460-'Приложение №1'!P460</f>
        <v>981290.1800000002</v>
      </c>
      <c r="U460" s="63" t="n">
        <f aca="false" ca="false" dt2D="false" dtr="false" t="normal">$N460/($K460+$L460)</f>
        <v>2412.7552388344034</v>
      </c>
      <c r="V460" s="63" t="n">
        <f aca="false" ca="false" dt2D="false" dtr="false" t="normal">$N460/($K460+$L460)</f>
        <v>2412.7552388344034</v>
      </c>
      <c r="W460" s="89" t="n">
        <v>2021</v>
      </c>
      <c r="X460" s="4" t="n">
        <f aca="false" ca="false" dt2D="false" dtr="false" t="normal">+N460-'Приложение №2'!F460</f>
        <v>0</v>
      </c>
      <c r="Y460" s="120" t="e">
        <f aca="false" ca="false" dt2D="false" dtr="false" t="normal">+P460-'[1]Приложение №1'!$P244</f>
        <v>#GETTING_DATA</v>
      </c>
      <c r="Z460" s="1" t="s">
        <v>448</v>
      </c>
      <c r="AA460" s="65" t="n">
        <f aca="false" ca="false" dt2D="false" dtr="false" t="normal">SUM(AB460:AP460)</f>
        <v>3419598</v>
      </c>
      <c r="AB460" s="68" t="n"/>
      <c r="AC460" s="68" t="n"/>
      <c r="AD460" s="68" t="n"/>
      <c r="AE460" s="68" t="n"/>
      <c r="AF460" s="68" t="n"/>
      <c r="AG460" s="68" t="n"/>
      <c r="AH460" s="68" t="n"/>
      <c r="AI460" s="68" t="n"/>
      <c r="AJ460" s="68" t="n"/>
      <c r="AK460" s="68" t="n">
        <v>0</v>
      </c>
      <c r="AL460" s="68" t="n">
        <v>3419598</v>
      </c>
      <c r="AM460" s="68" t="n">
        <v>0</v>
      </c>
      <c r="AN460" s="68" t="n"/>
      <c r="AO460" s="63" t="n"/>
      <c r="AP460" s="69" t="n"/>
      <c r="AQ460" s="55" t="n">
        <f aca="false" ca="false" dt2D="false" dtr="false" t="normal">+N460-'Приложение №2'!F460</f>
        <v>0</v>
      </c>
    </row>
    <row customHeight="true" ht="15" outlineLevel="0" r="461">
      <c r="A461" s="59" t="n">
        <f aca="false" ca="false" dt2D="false" dtr="false" t="normal">+A460+1</f>
        <v>439</v>
      </c>
      <c r="B461" s="60" t="n">
        <f aca="false" ca="false" dt2D="false" dtr="false" t="normal">+B460+1</f>
        <v>120</v>
      </c>
      <c r="C461" s="70" t="s">
        <v>58</v>
      </c>
      <c r="D461" s="70" t="s">
        <v>304</v>
      </c>
      <c r="E461" s="62" t="n">
        <v>1993</v>
      </c>
      <c r="F461" s="62" t="n">
        <v>2015</v>
      </c>
      <c r="G461" s="62" t="s">
        <v>70</v>
      </c>
      <c r="H461" s="62" t="n">
        <v>4</v>
      </c>
      <c r="I461" s="62" t="n">
        <v>2</v>
      </c>
      <c r="J461" s="68" t="n">
        <v>2573</v>
      </c>
      <c r="K461" s="68" t="n">
        <v>1774.7</v>
      </c>
      <c r="L461" s="68" t="n">
        <v>584.1</v>
      </c>
      <c r="M461" s="71" t="n">
        <v>79</v>
      </c>
      <c r="N461" s="65" t="n">
        <f aca="false" ca="false" dt2D="false" dtr="false" t="normal">+O461+P461+Q461+R461+S461+T461</f>
        <v>847378.08</v>
      </c>
      <c r="O461" s="88" t="n"/>
      <c r="P461" s="82" t="n">
        <v>593164.66</v>
      </c>
      <c r="Q461" s="63" t="n"/>
      <c r="R461" s="82" t="n"/>
      <c r="S461" s="63" t="n">
        <v>254213.42</v>
      </c>
      <c r="T461" s="63" t="n"/>
      <c r="U461" s="63" t="n">
        <f aca="false" ca="false" dt2D="false" dtr="false" t="normal">$N461/($K461+$L461)</f>
        <v>359.2411734780396</v>
      </c>
      <c r="V461" s="63" t="n">
        <f aca="false" ca="false" dt2D="false" dtr="false" t="normal">$N461/($K461+$L461)</f>
        <v>359.2411734780396</v>
      </c>
      <c r="W461" s="89" t="n">
        <v>2021</v>
      </c>
      <c r="X461" s="4" t="n">
        <f aca="false" ca="false" dt2D="false" dtr="false" t="normal">+N461-'Приложение №2'!F461</f>
        <v>0</v>
      </c>
      <c r="Y461" s="120" t="e">
        <f aca="false" ca="false" dt2D="false" dtr="false" t="normal">+R462-'[1]Приложение №1'!$P243</f>
        <v>#GETTING_DATA</v>
      </c>
      <c r="Z461" s="1" t="s">
        <v>428</v>
      </c>
      <c r="AA461" s="65" t="n">
        <f aca="false" ca="false" dt2D="false" dtr="false" t="normal">SUM(AB461:AP461)</f>
        <v>847378.08</v>
      </c>
      <c r="AB461" s="68" t="n"/>
      <c r="AC461" s="68" t="n">
        <v>0</v>
      </c>
      <c r="AD461" s="68" t="n">
        <v>847378.08</v>
      </c>
      <c r="AE461" s="68" t="n">
        <v>0</v>
      </c>
      <c r="AF461" s="68" t="n">
        <v>0</v>
      </c>
      <c r="AG461" s="68" t="n"/>
      <c r="AH461" s="68" t="n"/>
      <c r="AI461" s="68" t="n"/>
      <c r="AJ461" s="68" t="n"/>
      <c r="AK461" s="68" t="n"/>
      <c r="AL461" s="68" t="n"/>
      <c r="AM461" s="68" t="n"/>
      <c r="AN461" s="68" t="n"/>
      <c r="AO461" s="63" t="n"/>
      <c r="AP461" s="69" t="n"/>
      <c r="AQ461" s="55" t="n">
        <f aca="false" ca="false" dt2D="false" dtr="false" t="normal">+N461-'Приложение №2'!F461</f>
        <v>0</v>
      </c>
    </row>
    <row customHeight="true" ht="15" outlineLevel="0" r="462">
      <c r="A462" s="59" t="n">
        <f aca="false" ca="false" dt2D="false" dtr="false" t="normal">+A461+1</f>
        <v>440</v>
      </c>
      <c r="B462" s="60" t="n">
        <f aca="false" ca="false" dt2D="false" dtr="false" t="normal">+B461+1</f>
        <v>121</v>
      </c>
      <c r="C462" s="70" t="s">
        <v>58</v>
      </c>
      <c r="D462" s="70" t="s">
        <v>449</v>
      </c>
      <c r="E462" s="62" t="n">
        <v>1967</v>
      </c>
      <c r="F462" s="62" t="n">
        <v>2010</v>
      </c>
      <c r="G462" s="62" t="s">
        <v>70</v>
      </c>
      <c r="H462" s="62" t="n">
        <v>4</v>
      </c>
      <c r="I462" s="62" t="n">
        <v>6</v>
      </c>
      <c r="J462" s="68" t="n">
        <v>4129.9</v>
      </c>
      <c r="K462" s="68" t="n">
        <v>3069.31</v>
      </c>
      <c r="L462" s="68" t="n">
        <v>774</v>
      </c>
      <c r="M462" s="71" t="n">
        <v>153</v>
      </c>
      <c r="N462" s="65" t="n">
        <f aca="false" ca="false" dt2D="false" dtr="false" t="normal">+O462+P462+Q462+R462+S462+T462</f>
        <v>4590116.83</v>
      </c>
      <c r="O462" s="88" t="n"/>
      <c r="P462" s="63" t="n"/>
      <c r="Q462" s="63" t="n"/>
      <c r="R462" s="63" t="n">
        <v>1189810.96</v>
      </c>
      <c r="S462" s="63" t="n">
        <v>3400305.87</v>
      </c>
      <c r="T462" s="63" t="n"/>
      <c r="U462" s="63" t="n">
        <f aca="false" ca="false" dt2D="false" dtr="false" t="normal">$N462/($K462+$L462)</f>
        <v>1194.313451165792</v>
      </c>
      <c r="V462" s="63" t="n">
        <f aca="false" ca="false" dt2D="false" dtr="false" t="normal">$N462/($K462+$L462)</f>
        <v>1194.313451165792</v>
      </c>
      <c r="W462" s="89" t="n">
        <v>2021</v>
      </c>
      <c r="X462" s="4" t="n">
        <f aca="false" ca="false" dt2D="false" dtr="false" t="normal">+N462-'Приложение №2'!F462</f>
        <v>0</v>
      </c>
      <c r="Y462" s="120" t="e">
        <f aca="false" ca="false" dt2D="false" dtr="false" t="normal">+P462-'[1]Приложение №1'!$P244</f>
        <v>#GETTING_DATA</v>
      </c>
      <c r="AA462" s="65" t="n">
        <f aca="false" ca="false" dt2D="false" dtr="false" t="normal">SUM(AB462:AP462)</f>
        <v>4590116.83</v>
      </c>
      <c r="AB462" s="68" t="n"/>
      <c r="AC462" s="68" t="n"/>
      <c r="AD462" s="68" t="n">
        <v>952063.04</v>
      </c>
      <c r="AE462" s="68" t="n"/>
      <c r="AF462" s="68" t="n">
        <v>0</v>
      </c>
      <c r="AG462" s="68" t="n"/>
      <c r="AH462" s="68" t="n"/>
      <c r="AI462" s="68" t="n">
        <v>0</v>
      </c>
      <c r="AJ462" s="68" t="n">
        <v>3638053.79</v>
      </c>
      <c r="AK462" s="68" t="n">
        <v>0</v>
      </c>
      <c r="AL462" s="68" t="n"/>
      <c r="AM462" s="68" t="n"/>
      <c r="AN462" s="68" t="n"/>
      <c r="AO462" s="63" t="n"/>
      <c r="AP462" s="69" t="n"/>
      <c r="AQ462" s="55" t="n">
        <f aca="false" ca="false" dt2D="false" dtr="false" t="normal">+N462-'Приложение №2'!F462</f>
        <v>0</v>
      </c>
    </row>
    <row customHeight="true" ht="15" outlineLevel="0" r="463">
      <c r="A463" s="59" t="n">
        <f aca="false" ca="false" dt2D="false" dtr="false" t="normal">+A462+1</f>
        <v>441</v>
      </c>
      <c r="B463" s="60" t="n">
        <f aca="false" ca="false" dt2D="false" dtr="false" t="normal">+B462+1</f>
        <v>122</v>
      </c>
      <c r="C463" s="70" t="s">
        <v>58</v>
      </c>
      <c r="D463" s="70" t="s">
        <v>450</v>
      </c>
      <c r="E463" s="62" t="n">
        <v>1986</v>
      </c>
      <c r="F463" s="62" t="n">
        <v>2013</v>
      </c>
      <c r="G463" s="62" t="s">
        <v>70</v>
      </c>
      <c r="H463" s="62" t="n">
        <v>9</v>
      </c>
      <c r="I463" s="62" t="n">
        <v>1</v>
      </c>
      <c r="J463" s="68" t="n">
        <v>2272.3</v>
      </c>
      <c r="K463" s="68" t="n">
        <v>2002.9</v>
      </c>
      <c r="L463" s="68" t="n">
        <v>0</v>
      </c>
      <c r="M463" s="71" t="n">
        <v>70</v>
      </c>
      <c r="N463" s="65" t="n">
        <f aca="false" ca="false" dt2D="false" dtr="false" t="normal">+O463+P463+Q463+R463+S463+T463</f>
        <v>7782332.45</v>
      </c>
      <c r="O463" s="68" t="n"/>
      <c r="P463" s="63" t="n">
        <v>1149368.22</v>
      </c>
      <c r="Q463" s="63" t="n"/>
      <c r="R463" s="63" t="n">
        <v>289630.07</v>
      </c>
      <c r="S463" s="63" t="n">
        <v>6343334.16</v>
      </c>
      <c r="T463" s="68" t="n"/>
      <c r="U463" s="63" t="n">
        <f aca="false" ca="false" dt2D="false" dtr="false" t="normal">$N463/($K463+$L463)</f>
        <v>3885.5322033052075</v>
      </c>
      <c r="V463" s="63" t="n">
        <f aca="false" ca="false" dt2D="false" dtr="false" t="normal">$N463/($K463+$L463)</f>
        <v>3885.5322033052075</v>
      </c>
      <c r="W463" s="89" t="n">
        <v>2021</v>
      </c>
      <c r="X463" s="4" t="n">
        <f aca="false" ca="false" dt2D="false" dtr="false" t="normal">+N463-'Приложение №2'!F463</f>
        <v>0.0000000009313225746154785</v>
      </c>
      <c r="Y463" s="120" t="e">
        <f aca="false" ca="false" dt2D="false" dtr="false" t="normal">+P463-'[1]Приложение №1'!$P370</f>
        <v>#GETTING_DATA</v>
      </c>
      <c r="AA463" s="65" t="n">
        <f aca="false" ca="false" dt2D="false" dtr="false" t="normal">SUM(AB463:AP463)</f>
        <v>7782332.449999999</v>
      </c>
      <c r="AB463" s="68" t="n">
        <v>2055914.8</v>
      </c>
      <c r="AC463" s="68" t="n">
        <v>550872.26</v>
      </c>
      <c r="AD463" s="68" t="n"/>
      <c r="AE463" s="68" t="n"/>
      <c r="AF463" s="68" t="n">
        <v>0</v>
      </c>
      <c r="AG463" s="68" t="n"/>
      <c r="AH463" s="68" t="n"/>
      <c r="AI463" s="68" t="n">
        <v>0</v>
      </c>
      <c r="AJ463" s="68" t="n">
        <v>1881055.45</v>
      </c>
      <c r="AK463" s="68" t="n">
        <v>0</v>
      </c>
      <c r="AL463" s="68" t="n">
        <v>3294489.94</v>
      </c>
      <c r="AM463" s="68" t="n"/>
      <c r="AN463" s="68" t="n"/>
      <c r="AO463" s="63" t="n"/>
      <c r="AP463" s="69" t="n"/>
      <c r="AQ463" s="55" t="n">
        <f aca="false" ca="false" dt2D="false" dtr="false" t="normal">+N463-'Приложение №2'!F463</f>
        <v>0.0000000009313225746154785</v>
      </c>
    </row>
    <row customHeight="true" ht="15" outlineLevel="0" r="464">
      <c r="A464" s="59" t="n">
        <f aca="false" ca="false" dt2D="false" dtr="false" t="normal">+A463+1</f>
        <v>442</v>
      </c>
      <c r="B464" s="60" t="n">
        <f aca="false" ca="false" dt2D="false" dtr="false" t="normal">+B463+1</f>
        <v>123</v>
      </c>
      <c r="C464" s="70" t="s">
        <v>58</v>
      </c>
      <c r="D464" s="70" t="s">
        <v>451</v>
      </c>
      <c r="E464" s="62" t="n">
        <v>1994</v>
      </c>
      <c r="F464" s="62" t="n">
        <v>2015</v>
      </c>
      <c r="G464" s="62" t="s">
        <v>70</v>
      </c>
      <c r="H464" s="62" t="n">
        <v>9</v>
      </c>
      <c r="I464" s="62" t="n">
        <v>4</v>
      </c>
      <c r="J464" s="68" t="n">
        <v>9059.3</v>
      </c>
      <c r="K464" s="68" t="n">
        <v>7954.9</v>
      </c>
      <c r="L464" s="68" t="n">
        <v>44.3</v>
      </c>
      <c r="M464" s="71" t="n">
        <v>376</v>
      </c>
      <c r="N464" s="65" t="n">
        <f aca="false" ca="false" dt2D="false" dtr="false" t="normal">+O464+P464+Q464+R464+S464+T464</f>
        <v>1726250.77</v>
      </c>
      <c r="O464" s="88" t="n"/>
      <c r="P464" s="63" t="n"/>
      <c r="Q464" s="68" t="n"/>
      <c r="R464" s="63" t="n">
        <v>387696.4</v>
      </c>
      <c r="S464" s="63" t="n">
        <f aca="false" ca="false" dt2D="false" dtr="false" t="normal">1033016.34+305538.03</f>
        <v>1338554.37</v>
      </c>
      <c r="T464" s="68" t="n"/>
      <c r="U464" s="63" t="n">
        <f aca="false" ca="false" dt2D="false" dtr="false" t="normal">$N464/($K464+$L464)</f>
        <v>215.80292654265426</v>
      </c>
      <c r="V464" s="63" t="n">
        <f aca="false" ca="false" dt2D="false" dtr="false" t="normal">$N464/($K464+$L464)</f>
        <v>215.80292654265426</v>
      </c>
      <c r="W464" s="89" t="n">
        <v>2021</v>
      </c>
      <c r="X464" s="4" t="n">
        <f aca="false" ca="false" dt2D="false" dtr="false" t="normal">+N464-'Приложение №2'!F464</f>
        <v>0</v>
      </c>
      <c r="Y464" s="120" t="e">
        <f aca="false" ca="false" dt2D="false" dtr="false" t="normal">+P464-'[1]Приложение №1'!$P244</f>
        <v>#GETTING_DATA</v>
      </c>
      <c r="AA464" s="65" t="n">
        <f aca="false" ca="false" dt2D="false" dtr="false" t="normal">SUM(AB464:AP464)</f>
        <v>1420712.74</v>
      </c>
      <c r="AB464" s="68" t="n"/>
      <c r="AC464" s="68" t="n"/>
      <c r="AD464" s="68" t="n"/>
      <c r="AE464" s="68" t="n"/>
      <c r="AF464" s="68" t="n"/>
      <c r="AG464" s="68" t="n"/>
      <c r="AH464" s="68" t="n"/>
      <c r="AI464" s="68" t="n"/>
      <c r="AJ464" s="68" t="n"/>
      <c r="AK464" s="68" t="n"/>
      <c r="AL464" s="68" t="n"/>
      <c r="AM464" s="68" t="n">
        <v>1420712.74</v>
      </c>
      <c r="AN464" s="68" t="n"/>
      <c r="AO464" s="63" t="n"/>
      <c r="AP464" s="69" t="n"/>
      <c r="AQ464" s="55" t="n">
        <f aca="false" ca="false" dt2D="false" dtr="false" t="normal">+N464-'Приложение №2'!F464</f>
        <v>0</v>
      </c>
    </row>
    <row customFormat="true" customHeight="true" ht="15" outlineLevel="0" r="465" s="123">
      <c r="A465" s="59" t="n">
        <f aca="false" ca="false" dt2D="false" dtr="false" t="normal">+A464+1</f>
        <v>443</v>
      </c>
      <c r="B465" s="60" t="n">
        <f aca="false" ca="false" dt2D="false" dtr="false" t="normal">+B464+1</f>
        <v>124</v>
      </c>
      <c r="C465" s="70" t="s">
        <v>58</v>
      </c>
      <c r="D465" s="70" t="s">
        <v>452</v>
      </c>
      <c r="E465" s="62" t="n">
        <v>1992</v>
      </c>
      <c r="F465" s="62" t="n">
        <v>2016</v>
      </c>
      <c r="G465" s="62" t="s">
        <v>70</v>
      </c>
      <c r="H465" s="62" t="n">
        <v>9</v>
      </c>
      <c r="I465" s="62" t="n">
        <v>1</v>
      </c>
      <c r="J465" s="68" t="n">
        <v>2269.2</v>
      </c>
      <c r="K465" s="68" t="n">
        <v>2007.2</v>
      </c>
      <c r="L465" s="68" t="n">
        <v>0</v>
      </c>
      <c r="M465" s="71" t="n">
        <v>82</v>
      </c>
      <c r="N465" s="65" t="n">
        <f aca="false" ca="false" dt2D="false" dtr="false" t="normal">+O465+P465+Q465+R465+S465+T465</f>
        <v>1114980.36</v>
      </c>
      <c r="O465" s="88" t="n"/>
      <c r="P465" s="63" t="n"/>
      <c r="Q465" s="63" t="n"/>
      <c r="R465" s="63" t="n">
        <v>319790.68</v>
      </c>
      <c r="S465" s="63" t="n">
        <v>795189.68</v>
      </c>
      <c r="T465" s="68" t="n"/>
      <c r="U465" s="63" t="n">
        <f aca="false" ca="false" dt2D="false" dtr="false" t="normal">$N465/($K465+$L465)</f>
        <v>555.490414507772</v>
      </c>
      <c r="V465" s="63" t="n">
        <f aca="false" ca="false" dt2D="false" dtr="false" t="normal">$N465/($K465+$L465)</f>
        <v>555.490414507772</v>
      </c>
      <c r="W465" s="89" t="n">
        <v>2021</v>
      </c>
      <c r="X465" s="4" t="n">
        <f aca="false" ca="false" dt2D="false" dtr="false" t="normal">+N465-'Приложение №2'!F465</f>
        <v>0</v>
      </c>
      <c r="Y465" s="120" t="e">
        <f aca="false" ca="false" dt2D="false" dtr="false" t="normal">+P465-'[1]Приложение №1'!$P245</f>
        <v>#GETTING_DATA</v>
      </c>
      <c r="Z465" s="1" t="s">
        <v>428</v>
      </c>
      <c r="AA465" s="65" t="n">
        <f aca="false" ca="false" dt2D="false" dtr="false" t="normal">SUM(AB465:AP465)</f>
        <v>1114980.36</v>
      </c>
      <c r="AB465" s="68" t="n">
        <v>0</v>
      </c>
      <c r="AC465" s="68" t="n">
        <v>1114980.36</v>
      </c>
      <c r="AD465" s="68" t="n"/>
      <c r="AE465" s="68" t="n"/>
      <c r="AF465" s="68" t="n"/>
      <c r="AG465" s="68" t="n"/>
      <c r="AH465" s="68" t="n"/>
      <c r="AI465" s="68" t="n"/>
      <c r="AJ465" s="68" t="n"/>
      <c r="AK465" s="68" t="n"/>
      <c r="AL465" s="68" t="n"/>
      <c r="AM465" s="68" t="n"/>
      <c r="AN465" s="68" t="n"/>
      <c r="AO465" s="63" t="n"/>
      <c r="AP465" s="69" t="n"/>
      <c r="AQ465" s="55" t="n">
        <f aca="false" ca="false" dt2D="false" dtr="false" t="normal">+N465-'Приложение №2'!F465</f>
        <v>0</v>
      </c>
    </row>
    <row customHeight="true" ht="15" outlineLevel="0" r="466">
      <c r="A466" s="59" t="n">
        <f aca="false" ca="false" dt2D="false" dtr="false" t="normal">+A465+1</f>
        <v>444</v>
      </c>
      <c r="B466" s="60" t="n">
        <f aca="false" ca="false" dt2D="false" dtr="false" t="normal">+B465+1</f>
        <v>125</v>
      </c>
      <c r="C466" s="70" t="s">
        <v>58</v>
      </c>
      <c r="D466" s="70" t="s">
        <v>306</v>
      </c>
      <c r="E466" s="62" t="n">
        <v>1965</v>
      </c>
      <c r="F466" s="62" t="n">
        <v>1965</v>
      </c>
      <c r="G466" s="62" t="s">
        <v>70</v>
      </c>
      <c r="H466" s="62" t="n">
        <v>3</v>
      </c>
      <c r="I466" s="62" t="n">
        <v>2</v>
      </c>
      <c r="J466" s="68" t="n">
        <v>963.2</v>
      </c>
      <c r="K466" s="68" t="n">
        <v>243.8</v>
      </c>
      <c r="L466" s="68" t="n">
        <v>706.7</v>
      </c>
      <c r="M466" s="71" t="n">
        <v>46</v>
      </c>
      <c r="N466" s="65" t="n">
        <f aca="false" ca="false" dt2D="false" dtr="false" t="normal">+O466+P466+Q466+R466+S466+T466</f>
        <v>749771.41</v>
      </c>
      <c r="O466" s="88" t="n"/>
      <c r="P466" s="63" t="n">
        <f aca="false" ca="false" dt2D="false" dtr="false" t="normal">'Приложение №2'!F466-Q466-R466-S466-O466-T466</f>
        <v>519212.29000000004</v>
      </c>
      <c r="Q466" s="68" t="n"/>
      <c r="R466" s="68" t="n"/>
      <c r="S466" s="68" t="n">
        <v>230559.12</v>
      </c>
      <c r="T466" s="68" t="n"/>
      <c r="U466" s="68" t="n">
        <f aca="false" ca="false" dt2D="false" dtr="false" t="normal">$N466/($K466+$L466)</f>
        <v>788.8178958442925</v>
      </c>
      <c r="V466" s="68" t="n">
        <f aca="false" ca="false" dt2D="false" dtr="false" t="normal">$N466/($K466+$L466)</f>
        <v>788.8178958442925</v>
      </c>
      <c r="W466" s="89" t="n">
        <v>2021</v>
      </c>
      <c r="X466" s="4" t="n">
        <f aca="false" ca="false" dt2D="false" dtr="false" t="normal">+N466-'Приложение №2'!F466</f>
        <v>0</v>
      </c>
      <c r="Y466" s="120" t="e">
        <f aca="false" ca="false" dt2D="false" dtr="false" t="normal">+P466-'[1]Приложение №1'!$P360</f>
        <v>#GETTING_DATA</v>
      </c>
      <c r="Z466" s="1" t="s">
        <v>453</v>
      </c>
      <c r="AA466" s="81" t="n">
        <f aca="false" ca="false" dt2D="false" dtr="false" t="normal">SUM(AB466:AP466)</f>
        <v>749771.41</v>
      </c>
      <c r="AB466" s="68" t="n">
        <v>0</v>
      </c>
      <c r="AC466" s="68" t="n">
        <v>749771.41</v>
      </c>
      <c r="AD466" s="68" t="n"/>
      <c r="AE466" s="68" t="n">
        <v>0</v>
      </c>
      <c r="AF466" s="68" t="n">
        <v>0</v>
      </c>
      <c r="AG466" s="68" t="n"/>
      <c r="AH466" s="68" t="n"/>
      <c r="AI466" s="68" t="n">
        <v>0</v>
      </c>
      <c r="AJ466" s="68" t="n">
        <v>0</v>
      </c>
      <c r="AK466" s="68" t="n">
        <v>0</v>
      </c>
      <c r="AL466" s="68" t="n">
        <v>0</v>
      </c>
      <c r="AM466" s="68" t="n">
        <v>0</v>
      </c>
      <c r="AN466" s="68" t="n"/>
      <c r="AO466" s="68" t="n"/>
      <c r="AP466" s="79" t="n"/>
      <c r="AQ466" s="55" t="n">
        <f aca="false" ca="false" dt2D="false" dtr="false" t="normal">+N466-'Приложение №2'!F466</f>
        <v>0</v>
      </c>
    </row>
    <row customHeight="true" ht="15" outlineLevel="0" r="467">
      <c r="A467" s="59" t="n">
        <f aca="false" ca="false" dt2D="false" dtr="false" t="normal">+A466+1</f>
        <v>445</v>
      </c>
      <c r="B467" s="60" t="n">
        <f aca="false" ca="false" dt2D="false" dtr="false" t="normal">+B466+1</f>
        <v>126</v>
      </c>
      <c r="C467" s="70" t="s">
        <v>58</v>
      </c>
      <c r="D467" s="70" t="s">
        <v>307</v>
      </c>
      <c r="E467" s="62" t="n">
        <v>1992</v>
      </c>
      <c r="F467" s="62" t="n">
        <v>2015</v>
      </c>
      <c r="G467" s="62" t="s">
        <v>70</v>
      </c>
      <c r="H467" s="62" t="n">
        <v>9</v>
      </c>
      <c r="I467" s="62" t="n">
        <v>3</v>
      </c>
      <c r="J467" s="68" t="n">
        <v>6872</v>
      </c>
      <c r="K467" s="68" t="n">
        <v>6025.9</v>
      </c>
      <c r="L467" s="68" t="n">
        <v>0</v>
      </c>
      <c r="M467" s="71" t="n">
        <v>259</v>
      </c>
      <c r="N467" s="65" t="n">
        <f aca="false" ca="false" dt2D="false" dtr="false" t="normal">+O467+P467+Q467+R467+S467+T467</f>
        <v>4059429.83</v>
      </c>
      <c r="O467" s="88" t="n"/>
      <c r="P467" s="63" t="n">
        <v>2015056.38</v>
      </c>
      <c r="Q467" s="63" t="n"/>
      <c r="R467" s="63" t="n"/>
      <c r="S467" s="63" t="n">
        <v>2044373.45</v>
      </c>
      <c r="T467" s="68" t="n"/>
      <c r="U467" s="63" t="n">
        <f aca="false" ca="false" dt2D="false" dtr="false" t="normal">$N467/($K467+$L467)</f>
        <v>673.6636568811299</v>
      </c>
      <c r="V467" s="63" t="n">
        <f aca="false" ca="false" dt2D="false" dtr="false" t="normal">$N467/($K467+$L467)</f>
        <v>673.6636568811299</v>
      </c>
      <c r="W467" s="89" t="n">
        <v>2021</v>
      </c>
      <c r="X467" s="4" t="n">
        <f aca="false" ca="false" dt2D="false" dtr="false" t="normal">+N467-'Приложение №2'!F467</f>
        <v>0</v>
      </c>
      <c r="Y467" s="120" t="e">
        <f aca="false" ca="false" dt2D="false" dtr="false" t="normal">+P467-'[1]Приложение №1'!$P244</f>
        <v>#GETTING_DATA</v>
      </c>
      <c r="Z467" s="1" t="s">
        <v>428</v>
      </c>
      <c r="AA467" s="65" t="n">
        <f aca="false" ca="false" dt2D="false" dtr="false" t="normal">SUM(AB467:AP467)</f>
        <v>4059429.83</v>
      </c>
      <c r="AB467" s="68" t="n"/>
      <c r="AC467" s="68" t="n"/>
      <c r="AD467" s="68" t="n"/>
      <c r="AE467" s="68" t="n"/>
      <c r="AF467" s="68" t="n"/>
      <c r="AG467" s="68" t="n"/>
      <c r="AH467" s="68" t="n"/>
      <c r="AI467" s="68" t="n">
        <v>0</v>
      </c>
      <c r="AJ467" s="68" t="n">
        <v>0</v>
      </c>
      <c r="AK467" s="68" t="n">
        <v>0</v>
      </c>
      <c r="AL467" s="68" t="n">
        <v>0</v>
      </c>
      <c r="AM467" s="68" t="n">
        <v>4059429.83</v>
      </c>
      <c r="AN467" s="68" t="n"/>
      <c r="AO467" s="63" t="n"/>
      <c r="AP467" s="69" t="n"/>
      <c r="AQ467" s="55" t="n">
        <f aca="false" ca="false" dt2D="false" dtr="false" t="normal">+N467-'Приложение №2'!F467</f>
        <v>0</v>
      </c>
    </row>
    <row customHeight="true" ht="15" outlineLevel="0" r="468">
      <c r="A468" s="59" t="n">
        <f aca="false" ca="false" dt2D="false" dtr="false" t="normal">+A467+1</f>
        <v>446</v>
      </c>
      <c r="B468" s="60" t="n">
        <f aca="false" ca="false" dt2D="false" dtr="false" t="normal">+B467+1</f>
        <v>127</v>
      </c>
      <c r="C468" s="70" t="s">
        <v>58</v>
      </c>
      <c r="D468" s="70" t="s">
        <v>454</v>
      </c>
      <c r="E468" s="62" t="n">
        <v>1991</v>
      </c>
      <c r="F468" s="62" t="n">
        <v>2015</v>
      </c>
      <c r="G468" s="62" t="s">
        <v>70</v>
      </c>
      <c r="H468" s="62" t="n">
        <v>9</v>
      </c>
      <c r="I468" s="62" t="n">
        <v>3</v>
      </c>
      <c r="J468" s="68" t="n">
        <v>6893.1</v>
      </c>
      <c r="K468" s="68" t="n">
        <v>6038.3</v>
      </c>
      <c r="L468" s="68" t="n">
        <v>65.5</v>
      </c>
      <c r="M468" s="71" t="n">
        <v>255</v>
      </c>
      <c r="N468" s="65" t="n">
        <f aca="false" ca="false" dt2D="false" dtr="false" t="normal">+O468+P468+Q468+R468+S468+T468</f>
        <v>11937127.969999999</v>
      </c>
      <c r="O468" s="68" t="n"/>
      <c r="P468" s="63" t="n">
        <v>1429938.34</v>
      </c>
      <c r="Q468" s="63" t="n"/>
      <c r="R468" s="63" t="n">
        <v>1140088.78</v>
      </c>
      <c r="S468" s="63" t="n">
        <v>9367100.85</v>
      </c>
      <c r="T468" s="68" t="n"/>
      <c r="U468" s="63" t="n">
        <f aca="false" ca="false" dt2D="false" dtr="false" t="normal">$N468/($K468+$L468)</f>
        <v>1955.687927192896</v>
      </c>
      <c r="V468" s="63" t="n">
        <f aca="false" ca="false" dt2D="false" dtr="false" t="normal">$N468/($K468+$L468)</f>
        <v>1955.687927192896</v>
      </c>
      <c r="W468" s="89" t="n">
        <v>2021</v>
      </c>
      <c r="X468" s="4" t="n">
        <f aca="false" ca="false" dt2D="false" dtr="false" t="normal">+N468-'Приложение №2'!F468</f>
        <v>-0.000000001862645149230957</v>
      </c>
      <c r="Y468" s="120" t="e">
        <f aca="false" ca="false" dt2D="false" dtr="false" t="normal">+P468-'[1]Приложение №1'!$P326</f>
        <v>#GETTING_DATA</v>
      </c>
      <c r="AA468" s="65" t="n">
        <f aca="false" ca="false" dt2D="false" dtr="false" t="normal">SUM(AB468:AP468)</f>
        <v>11937127.97</v>
      </c>
      <c r="AB468" s="68" t="n"/>
      <c r="AC468" s="68" t="n"/>
      <c r="AD468" s="68" t="n">
        <v>2195029.97</v>
      </c>
      <c r="AE468" s="68" t="n"/>
      <c r="AF468" s="68" t="n">
        <v>0</v>
      </c>
      <c r="AG468" s="68" t="n"/>
      <c r="AH468" s="68" t="n"/>
      <c r="AI468" s="68" t="n">
        <v>0</v>
      </c>
      <c r="AJ468" s="68" t="n">
        <v>3836486.1</v>
      </c>
      <c r="AK468" s="68" t="n">
        <v>0</v>
      </c>
      <c r="AL468" s="68" t="n">
        <v>5905611.9</v>
      </c>
      <c r="AM468" s="68" t="n"/>
      <c r="AN468" s="68" t="n"/>
      <c r="AO468" s="63" t="n"/>
      <c r="AP468" s="69" t="n"/>
      <c r="AQ468" s="55" t="n">
        <f aca="false" ca="false" dt2D="false" dtr="false" t="normal">+N468-'Приложение №2'!F468</f>
        <v>-0.000000001862645149230957</v>
      </c>
    </row>
    <row customHeight="true" ht="15" outlineLevel="0" r="469">
      <c r="A469" s="59" t="n">
        <f aca="false" ca="false" dt2D="false" dtr="false" t="normal">+A468+1</f>
        <v>447</v>
      </c>
      <c r="B469" s="60" t="n">
        <f aca="false" ca="false" dt2D="false" dtr="false" t="normal">+B468+1</f>
        <v>128</v>
      </c>
      <c r="C469" s="70" t="s">
        <v>58</v>
      </c>
      <c r="D469" s="70" t="s">
        <v>455</v>
      </c>
      <c r="E469" s="62" t="n">
        <v>1990</v>
      </c>
      <c r="F469" s="62" t="n">
        <v>2015</v>
      </c>
      <c r="G469" s="62" t="s">
        <v>70</v>
      </c>
      <c r="H469" s="62" t="n">
        <v>9</v>
      </c>
      <c r="I469" s="62" t="n">
        <v>4</v>
      </c>
      <c r="J469" s="68" t="n">
        <v>9225.6</v>
      </c>
      <c r="K469" s="68" t="n">
        <v>8091.2</v>
      </c>
      <c r="L469" s="68" t="n">
        <v>48</v>
      </c>
      <c r="M469" s="71" t="n">
        <v>380</v>
      </c>
      <c r="N469" s="65" t="n">
        <f aca="false" ca="false" dt2D="false" dtr="false" t="normal">+O469+P469+Q469+R469+S469+T469</f>
        <v>6916650</v>
      </c>
      <c r="O469" s="68" t="n"/>
      <c r="P469" s="63" t="n">
        <v>1084823.69</v>
      </c>
      <c r="Q469" s="63" t="n"/>
      <c r="R469" s="63" t="n">
        <v>810651.48</v>
      </c>
      <c r="S469" s="63" t="n">
        <v>5021174.83</v>
      </c>
      <c r="T469" s="68" t="n"/>
      <c r="U469" s="63" t="n">
        <f aca="false" ca="false" dt2D="false" dtr="false" t="normal">$N469/($K469+$L469)</f>
        <v>849.7948201297424</v>
      </c>
      <c r="V469" s="63" t="n">
        <f aca="false" ca="false" dt2D="false" dtr="false" t="normal">$N469/($K469+$L469)</f>
        <v>849.7948201297424</v>
      </c>
      <c r="W469" s="89" t="n">
        <v>2021</v>
      </c>
      <c r="X469" s="4" t="n">
        <f aca="false" ca="false" dt2D="false" dtr="false" t="normal">+N469-'Приложение №2'!F469</f>
        <v>0</v>
      </c>
      <c r="Y469" s="120" t="e">
        <f aca="false" ca="false" dt2D="false" dtr="false" t="normal">+P469-'[1]Приложение №1'!$P327</f>
        <v>#GETTING_DATA</v>
      </c>
      <c r="AA469" s="65" t="n">
        <f aca="false" ca="false" dt2D="false" dtr="false" t="normal">SUM(AB469:AP469)</f>
        <v>6916650</v>
      </c>
      <c r="AB469" s="68" t="n"/>
      <c r="AC469" s="68" t="n"/>
      <c r="AD469" s="68" t="n">
        <v>3229392.82</v>
      </c>
      <c r="AE469" s="68" t="n"/>
      <c r="AF469" s="68" t="n">
        <v>0</v>
      </c>
      <c r="AG469" s="68" t="n"/>
      <c r="AH469" s="68" t="n"/>
      <c r="AI469" s="68" t="n">
        <v>0</v>
      </c>
      <c r="AJ469" s="68" t="n">
        <v>3687257.18</v>
      </c>
      <c r="AK469" s="68" t="n">
        <v>0</v>
      </c>
      <c r="AL469" s="68" t="n">
        <v>0</v>
      </c>
      <c r="AM469" s="68" t="n"/>
      <c r="AN469" s="68" t="n"/>
      <c r="AO469" s="63" t="n"/>
      <c r="AP469" s="69" t="n"/>
      <c r="AQ469" s="55" t="n">
        <f aca="false" ca="false" dt2D="false" dtr="false" t="normal">+N469-'Приложение №2'!F469</f>
        <v>0</v>
      </c>
    </row>
    <row customFormat="true" customHeight="true" ht="15" outlineLevel="0" r="470" s="123">
      <c r="A470" s="59" t="n">
        <f aca="false" ca="false" dt2D="false" dtr="false" t="normal">+A469+1</f>
        <v>448</v>
      </c>
      <c r="B470" s="60" t="n">
        <f aca="false" ca="false" dt2D="false" dtr="false" t="normal">+B469+1</f>
        <v>129</v>
      </c>
      <c r="C470" s="70" t="s">
        <v>58</v>
      </c>
      <c r="D470" s="70" t="s">
        <v>112</v>
      </c>
      <c r="E470" s="62" t="n">
        <v>1988</v>
      </c>
      <c r="F470" s="62" t="n">
        <v>2015</v>
      </c>
      <c r="G470" s="62" t="s">
        <v>70</v>
      </c>
      <c r="H470" s="62" t="n">
        <v>9</v>
      </c>
      <c r="I470" s="62" t="n">
        <v>1</v>
      </c>
      <c r="J470" s="68" t="n">
        <v>2265.4</v>
      </c>
      <c r="K470" s="68" t="n">
        <v>1951.5</v>
      </c>
      <c r="L470" s="68" t="n">
        <v>53.4</v>
      </c>
      <c r="M470" s="71" t="n">
        <v>74</v>
      </c>
      <c r="N470" s="65" t="n">
        <f aca="false" ca="false" dt2D="false" dtr="false" t="normal">+O470+P470+Q470+R470+S470+T470</f>
        <v>1436716.03</v>
      </c>
      <c r="O470" s="88" t="n"/>
      <c r="P470" s="63" t="n"/>
      <c r="Q470" s="63" t="n"/>
      <c r="R470" s="63" t="n">
        <v>99837.01</v>
      </c>
      <c r="S470" s="63" t="n">
        <f aca="false" ca="false" dt2D="false" dtr="false" t="normal">'Приложение №2'!F470-O470-Q470-R470-T470</f>
        <v>1336879.02</v>
      </c>
      <c r="T470" s="68" t="n"/>
      <c r="U470" s="63" t="n">
        <f aca="false" ca="false" dt2D="false" dtr="false" t="normal">$N470/($K470+$L470)</f>
        <v>716.6023392687914</v>
      </c>
      <c r="V470" s="63" t="n">
        <f aca="false" ca="false" dt2D="false" dtr="false" t="normal">$N470/($K470+$L470)</f>
        <v>716.6023392687914</v>
      </c>
      <c r="W470" s="89" t="n">
        <v>2021</v>
      </c>
      <c r="X470" s="4" t="n">
        <f aca="false" ca="false" dt2D="false" dtr="false" t="normal">+N470-'Приложение №2'!F470</f>
        <v>0</v>
      </c>
      <c r="Y470" s="120" t="e">
        <f aca="false" ca="false" dt2D="false" dtr="false" t="normal">+P470-'[1]Приложение №1'!$P349</f>
        <v>#GETTING_DATA</v>
      </c>
      <c r="AA470" s="65" t="n">
        <f aca="false" ca="false" dt2D="false" dtr="false" t="normal">SUM(AB470:AP470)</f>
        <v>1436716.03</v>
      </c>
      <c r="AB470" s="68" t="n">
        <v>0</v>
      </c>
      <c r="AC470" s="68" t="n">
        <v>1436716.03</v>
      </c>
      <c r="AD470" s="68" t="n"/>
      <c r="AE470" s="68" t="n"/>
      <c r="AF470" s="68" t="n">
        <v>0</v>
      </c>
      <c r="AG470" s="68" t="n"/>
      <c r="AH470" s="68" t="n">
        <v>0</v>
      </c>
      <c r="AI470" s="68" t="n">
        <v>0</v>
      </c>
      <c r="AJ470" s="68" t="n">
        <v>0</v>
      </c>
      <c r="AK470" s="68" t="n">
        <v>0</v>
      </c>
      <c r="AL470" s="68" t="n">
        <v>0</v>
      </c>
      <c r="AM470" s="68" t="n"/>
      <c r="AN470" s="68" t="n"/>
      <c r="AO470" s="63" t="n"/>
      <c r="AP470" s="69" t="n"/>
      <c r="AQ470" s="55" t="n">
        <f aca="false" ca="false" dt2D="false" dtr="false" t="normal">+N470-'Приложение №2'!F470</f>
        <v>0</v>
      </c>
    </row>
    <row customHeight="true" ht="15" outlineLevel="0" r="471">
      <c r="A471" s="59" t="n">
        <f aca="false" ca="false" dt2D="false" dtr="false" t="normal">+A470+1</f>
        <v>449</v>
      </c>
      <c r="B471" s="60" t="n">
        <f aca="false" ca="false" dt2D="false" dtr="false" t="normal">+B470+1</f>
        <v>130</v>
      </c>
      <c r="C471" s="70" t="s">
        <v>58</v>
      </c>
      <c r="D471" s="70" t="s">
        <v>113</v>
      </c>
      <c r="E471" s="62" t="n">
        <v>1986</v>
      </c>
      <c r="F471" s="62" t="n">
        <v>2015</v>
      </c>
      <c r="G471" s="62" t="s">
        <v>70</v>
      </c>
      <c r="H471" s="62" t="n">
        <v>9</v>
      </c>
      <c r="I471" s="62" t="n">
        <v>1</v>
      </c>
      <c r="J471" s="68" t="n">
        <v>2267.7</v>
      </c>
      <c r="K471" s="68" t="n">
        <v>1885.78</v>
      </c>
      <c r="L471" s="68" t="n">
        <v>114.8</v>
      </c>
      <c r="M471" s="71" t="n">
        <v>71</v>
      </c>
      <c r="N471" s="65" t="n">
        <f aca="false" ca="false" dt2D="false" dtr="false" t="normal">+O471+P471+Q471+R471+S471+T471</f>
        <v>594222.02</v>
      </c>
      <c r="O471" s="88" t="n"/>
      <c r="P471" s="63" t="n">
        <v>185431.92</v>
      </c>
      <c r="Q471" s="63" t="n"/>
      <c r="R471" s="63" t="n"/>
      <c r="S471" s="63" t="n">
        <v>408790.1</v>
      </c>
      <c r="T471" s="68" t="n"/>
      <c r="U471" s="63" t="n">
        <f aca="false" ca="false" dt2D="false" dtr="false" t="normal">$N471/($K471+$L471)</f>
        <v>297.0248727868918</v>
      </c>
      <c r="V471" s="63" t="n">
        <f aca="false" ca="false" dt2D="false" dtr="false" t="normal">$N471/($K471+$L471)</f>
        <v>297.0248727868918</v>
      </c>
      <c r="W471" s="89" t="n">
        <v>2021</v>
      </c>
      <c r="X471" s="4" t="n">
        <f aca="false" ca="false" dt2D="false" dtr="false" t="normal">+N471-'Приложение №2'!F471</f>
        <v>0</v>
      </c>
      <c r="Y471" s="120" t="e">
        <f aca="false" ca="false" dt2D="false" dtr="false" t="normal">+P471-'[1]Приложение №1'!$P202</f>
        <v>#GETTING_DATA</v>
      </c>
      <c r="AA471" s="65" t="n">
        <f aca="false" ca="false" dt2D="false" dtr="false" t="normal">SUM(AB471:AP471)</f>
        <v>594222.02</v>
      </c>
      <c r="AB471" s="68" t="n">
        <v>0</v>
      </c>
      <c r="AC471" s="68" t="n">
        <v>0</v>
      </c>
      <c r="AD471" s="68" t="n"/>
      <c r="AE471" s="68" t="n">
        <v>594222.02</v>
      </c>
      <c r="AF471" s="68" t="n">
        <v>0</v>
      </c>
      <c r="AG471" s="68" t="n"/>
      <c r="AH471" s="68" t="n">
        <v>0</v>
      </c>
      <c r="AI471" s="68" t="n">
        <v>0</v>
      </c>
      <c r="AJ471" s="68" t="n">
        <v>0</v>
      </c>
      <c r="AK471" s="68" t="n">
        <v>0</v>
      </c>
      <c r="AL471" s="68" t="n">
        <v>0</v>
      </c>
      <c r="AM471" s="68" t="n">
        <v>0</v>
      </c>
      <c r="AN471" s="68" t="n"/>
      <c r="AO471" s="63" t="n"/>
      <c r="AP471" s="69" t="n"/>
      <c r="AQ471" s="55" t="n">
        <f aca="false" ca="false" dt2D="false" dtr="false" t="normal">+N471-'Приложение №2'!F471</f>
        <v>0</v>
      </c>
    </row>
    <row customHeight="true" ht="15" outlineLevel="0" r="472">
      <c r="A472" s="59" t="n">
        <f aca="false" ca="false" dt2D="false" dtr="false" t="normal">+A471+1</f>
        <v>450</v>
      </c>
      <c r="B472" s="60" t="n">
        <f aca="false" ca="false" dt2D="false" dtr="false" t="normal">+B471+1</f>
        <v>131</v>
      </c>
      <c r="C472" s="70" t="s">
        <v>58</v>
      </c>
      <c r="D472" s="70" t="s">
        <v>114</v>
      </c>
      <c r="E472" s="62" t="n">
        <v>1975</v>
      </c>
      <c r="F472" s="62" t="n">
        <v>2013</v>
      </c>
      <c r="G472" s="62" t="s">
        <v>70</v>
      </c>
      <c r="H472" s="62" t="n">
        <v>4</v>
      </c>
      <c r="I472" s="62" t="n">
        <v>3</v>
      </c>
      <c r="J472" s="68" t="n">
        <v>2231.4</v>
      </c>
      <c r="K472" s="68" t="n">
        <v>1996</v>
      </c>
      <c r="L472" s="68" t="n">
        <v>57.4</v>
      </c>
      <c r="M472" s="71" t="n">
        <v>91</v>
      </c>
      <c r="N472" s="65" t="n">
        <f aca="false" ca="false" dt2D="false" dtr="false" t="normal">+O472+P472+Q472+R472+S472+T472</f>
        <v>3837449.09</v>
      </c>
      <c r="O472" s="88" t="n"/>
      <c r="P472" s="63" t="n">
        <v>2665371.65</v>
      </c>
      <c r="Q472" s="63" t="n"/>
      <c r="R472" s="63" t="n">
        <v>170303.57</v>
      </c>
      <c r="S472" s="63" t="n">
        <v>1001773.87</v>
      </c>
      <c r="T472" s="63" t="n"/>
      <c r="U472" s="63" t="n">
        <f aca="false" ca="false" dt2D="false" dtr="false" t="normal">$N472/($K472+$L472)</f>
        <v>1868.8268676341675</v>
      </c>
      <c r="V472" s="63" t="n">
        <f aca="false" ca="false" dt2D="false" dtr="false" t="normal">$N472/($K472+$L472)</f>
        <v>1868.8268676341675</v>
      </c>
      <c r="W472" s="89" t="n">
        <v>2021</v>
      </c>
      <c r="X472" s="4" t="n">
        <f aca="false" ca="false" dt2D="false" dtr="false" t="normal">+N472-'Приложение №2'!F472</f>
        <v>0</v>
      </c>
      <c r="Y472" s="120" t="e">
        <f aca="false" ca="false" dt2D="false" dtr="false" t="normal">+P472-'[1]Приложение №1'!$P203</f>
        <v>#GETTING_DATA</v>
      </c>
      <c r="AA472" s="65" t="n">
        <f aca="false" ca="false" dt2D="false" dtr="false" t="normal">SUM(AB472:AP472)</f>
        <v>3837449.09</v>
      </c>
      <c r="AB472" s="68" t="n">
        <v>0</v>
      </c>
      <c r="AC472" s="68" t="n">
        <v>1614455.69</v>
      </c>
      <c r="AD472" s="68" t="n"/>
      <c r="AE472" s="68" t="n">
        <v>0</v>
      </c>
      <c r="AF472" s="68" t="n">
        <v>0</v>
      </c>
      <c r="AG472" s="68" t="n"/>
      <c r="AH472" s="68" t="n">
        <v>0</v>
      </c>
      <c r="AI472" s="68" t="n">
        <v>0</v>
      </c>
      <c r="AJ472" s="68" t="n">
        <v>1638899.75</v>
      </c>
      <c r="AK472" s="68" t="n">
        <v>0</v>
      </c>
      <c r="AL472" s="68" t="n"/>
      <c r="AM472" s="68" t="n">
        <v>584093.65</v>
      </c>
      <c r="AN472" s="68" t="n"/>
      <c r="AO472" s="63" t="n"/>
      <c r="AP472" s="69" t="n"/>
      <c r="AQ472" s="55" t="n">
        <f aca="false" ca="false" dt2D="false" dtr="false" t="normal">+N472-'Приложение №2'!F472</f>
        <v>0</v>
      </c>
    </row>
    <row customHeight="true" ht="15" outlineLevel="0" r="473">
      <c r="A473" s="59" t="n">
        <f aca="false" ca="false" dt2D="false" dtr="false" t="normal">+A472+1</f>
        <v>451</v>
      </c>
      <c r="B473" s="60" t="n">
        <f aca="false" ca="false" dt2D="false" dtr="false" t="normal">+B472+1</f>
        <v>132</v>
      </c>
      <c r="C473" s="70" t="s">
        <v>58</v>
      </c>
      <c r="D473" s="70" t="s">
        <v>456</v>
      </c>
      <c r="E473" s="62" t="n">
        <v>1976</v>
      </c>
      <c r="F473" s="62" t="n">
        <v>2013</v>
      </c>
      <c r="G473" s="62" t="s">
        <v>70</v>
      </c>
      <c r="H473" s="62" t="n">
        <v>4</v>
      </c>
      <c r="I473" s="62" t="n">
        <v>6</v>
      </c>
      <c r="J473" s="68" t="n">
        <v>4690.7</v>
      </c>
      <c r="K473" s="68" t="n">
        <v>4111.4</v>
      </c>
      <c r="L473" s="68" t="n">
        <v>202.5</v>
      </c>
      <c r="M473" s="71" t="n">
        <v>191</v>
      </c>
      <c r="N473" s="65" t="n">
        <f aca="false" ca="false" dt2D="false" dtr="false" t="normal">+O473+P473+Q473+R473+S473+T473</f>
        <v>834848.37</v>
      </c>
      <c r="O473" s="88" t="n"/>
      <c r="P473" s="63" t="n"/>
      <c r="Q473" s="63" t="n"/>
      <c r="R473" s="63" t="n">
        <v>390640.78</v>
      </c>
      <c r="S473" s="63" t="n">
        <v>444207.59</v>
      </c>
      <c r="T473" s="63" t="n"/>
      <c r="U473" s="63" t="n">
        <f aca="false" ca="false" dt2D="false" dtr="false" t="normal">$N473/($K473+$L473)</f>
        <v>193.5252022531816</v>
      </c>
      <c r="V473" s="63" t="n">
        <f aca="false" ca="false" dt2D="false" dtr="false" t="normal">$N473/($K473+$L473)</f>
        <v>193.5252022531816</v>
      </c>
      <c r="W473" s="89" t="n">
        <v>2021</v>
      </c>
      <c r="X473" s="4" t="n">
        <f aca="false" ca="false" dt2D="false" dtr="false" t="normal">+N473-'Приложение №2'!F473</f>
        <v>0</v>
      </c>
      <c r="Y473" s="120" t="e">
        <f aca="false" ca="false" dt2D="false" dtr="false" t="normal">+P473-'[1]Приложение №1'!$P203</f>
        <v>#GETTING_DATA</v>
      </c>
      <c r="AA473" s="65" t="n">
        <f aca="false" ca="false" dt2D="false" dtr="false" t="normal">SUM(AB473:AP473)</f>
        <v>834848.37</v>
      </c>
      <c r="AB473" s="68" t="n"/>
      <c r="AC473" s="68" t="n"/>
      <c r="AD473" s="68" t="n"/>
      <c r="AE473" s="68" t="n"/>
      <c r="AF473" s="68" t="n"/>
      <c r="AG473" s="68" t="n"/>
      <c r="AH473" s="68" t="n"/>
      <c r="AI473" s="68" t="n"/>
      <c r="AJ473" s="68" t="n"/>
      <c r="AK473" s="68" t="n"/>
      <c r="AL473" s="68" t="n"/>
      <c r="AM473" s="68" t="n">
        <v>834848.37</v>
      </c>
      <c r="AN473" s="68" t="n"/>
      <c r="AO473" s="63" t="n"/>
      <c r="AP473" s="69" t="n"/>
      <c r="AQ473" s="55" t="n">
        <f aca="false" ca="false" dt2D="false" dtr="false" t="normal">+N473-'Приложение №2'!F473</f>
        <v>0</v>
      </c>
    </row>
    <row customHeight="true" ht="15" outlineLevel="0" r="474">
      <c r="A474" s="59" t="n">
        <f aca="false" ca="false" dt2D="false" dtr="false" t="normal">+A473+1</f>
        <v>452</v>
      </c>
      <c r="B474" s="60" t="n">
        <f aca="false" ca="false" dt2D="false" dtr="false" t="normal">+B473+1</f>
        <v>133</v>
      </c>
      <c r="C474" s="70" t="s">
        <v>58</v>
      </c>
      <c r="D474" s="70" t="s">
        <v>457</v>
      </c>
      <c r="E474" s="62" t="n">
        <v>1991</v>
      </c>
      <c r="F474" s="62" t="n">
        <v>2015</v>
      </c>
      <c r="G474" s="62" t="s">
        <v>70</v>
      </c>
      <c r="H474" s="62" t="n">
        <v>9</v>
      </c>
      <c r="I474" s="62" t="n">
        <v>4</v>
      </c>
      <c r="J474" s="68" t="n">
        <v>9193.5</v>
      </c>
      <c r="K474" s="68" t="n">
        <v>8133.96</v>
      </c>
      <c r="L474" s="68" t="n">
        <v>0</v>
      </c>
      <c r="M474" s="71" t="n">
        <v>365</v>
      </c>
      <c r="N474" s="65" t="n">
        <f aca="false" ca="false" dt2D="false" dtr="false" t="normal">+O474+P474+Q474+R474+S474+T474</f>
        <v>27714928.65</v>
      </c>
      <c r="O474" s="68" t="n"/>
      <c r="P474" s="63" t="n">
        <v>7337947.84</v>
      </c>
      <c r="Q474" s="63" t="n"/>
      <c r="R474" s="63" t="n">
        <f aca="false" ca="false" dt2D="false" dtr="false" t="normal">3721260.45+68711</f>
        <v>3789971.45</v>
      </c>
      <c r="S474" s="63" t="n">
        <v>16587009.36</v>
      </c>
      <c r="T474" s="68" t="n"/>
      <c r="U474" s="63" t="n">
        <f aca="false" ca="false" dt2D="false" dtr="false" t="normal">$N474/($K474+$L474)</f>
        <v>3407.310664178334</v>
      </c>
      <c r="V474" s="63" t="n">
        <f aca="false" ca="false" dt2D="false" dtr="false" t="normal">$N474/($K474+$L474)</f>
        <v>3407.310664178334</v>
      </c>
      <c r="W474" s="89" t="n">
        <v>2021</v>
      </c>
      <c r="X474" s="4" t="n">
        <f aca="false" ca="false" dt2D="false" dtr="false" t="normal">+N474-'Приложение №2'!F474</f>
        <v>0.000000003725290298461914</v>
      </c>
      <c r="Y474" s="120" t="e">
        <f aca="false" ca="false" dt2D="false" dtr="false" t="normal">+P474-'[1]Приложение №1'!$P396</f>
        <v>#GETTING_DATA</v>
      </c>
      <c r="AA474" s="65" t="n">
        <f aca="false" ca="false" dt2D="false" dtr="false" t="normal">SUM(AB474:AP474)</f>
        <v>27646217.649999995</v>
      </c>
      <c r="AB474" s="68" t="n">
        <v>0</v>
      </c>
      <c r="AC474" s="68" t="n">
        <v>8289224.27</v>
      </c>
      <c r="AD474" s="68" t="n">
        <v>2976664.2</v>
      </c>
      <c r="AE474" s="68" t="n">
        <v>3409662.28</v>
      </c>
      <c r="AF474" s="68" t="n">
        <v>0</v>
      </c>
      <c r="AG474" s="68" t="n"/>
      <c r="AH474" s="68" t="n"/>
      <c r="AI474" s="68" t="n">
        <v>0</v>
      </c>
      <c r="AJ474" s="68" t="n">
        <v>5303548.71</v>
      </c>
      <c r="AK474" s="68" t="n">
        <v>0</v>
      </c>
      <c r="AL474" s="68" t="n">
        <v>6255193.2</v>
      </c>
      <c r="AM474" s="68" t="n">
        <v>1411924.99</v>
      </c>
      <c r="AN474" s="68" t="n"/>
      <c r="AO474" s="63" t="n"/>
      <c r="AP474" s="69" t="n"/>
      <c r="AQ474" s="55" t="n">
        <f aca="false" ca="false" dt2D="false" dtr="false" t="normal">+N474-'Приложение №2'!F474</f>
        <v>0.000000003725290298461914</v>
      </c>
    </row>
    <row customHeight="true" ht="15" outlineLevel="0" r="475">
      <c r="A475" s="59" t="n">
        <f aca="false" ca="false" dt2D="false" dtr="false" t="normal">+A474+1</f>
        <v>453</v>
      </c>
      <c r="B475" s="60" t="n">
        <f aca="false" ca="false" dt2D="false" dtr="false" t="normal">+B474+1</f>
        <v>134</v>
      </c>
      <c r="C475" s="70" t="s">
        <v>58</v>
      </c>
      <c r="D475" s="70" t="s">
        <v>117</v>
      </c>
      <c r="E475" s="62" t="n">
        <v>1977</v>
      </c>
      <c r="F475" s="62" t="n">
        <v>1977</v>
      </c>
      <c r="G475" s="62" t="s">
        <v>70</v>
      </c>
      <c r="H475" s="62" t="n">
        <v>5</v>
      </c>
      <c r="I475" s="62" t="n">
        <v>6</v>
      </c>
      <c r="J475" s="68" t="n">
        <v>5523.8</v>
      </c>
      <c r="K475" s="68" t="n">
        <v>4991</v>
      </c>
      <c r="L475" s="68" t="n">
        <v>80.1</v>
      </c>
      <c r="M475" s="71" t="n">
        <v>210</v>
      </c>
      <c r="N475" s="65" t="n">
        <f aca="false" ca="false" dt2D="false" dtr="false" t="normal">+O475+P475+Q475+R475+S475+T475</f>
        <v>1254505.04</v>
      </c>
      <c r="O475" s="88" t="n"/>
      <c r="P475" s="63" t="n"/>
      <c r="Q475" s="63" t="n"/>
      <c r="R475" s="63" t="n">
        <v>207804.56</v>
      </c>
      <c r="S475" s="63" t="n">
        <f aca="false" ca="false" dt2D="false" dtr="false" t="normal">'Приложение №2'!F475-O475-Q475-R475-T475</f>
        <v>1046700.48</v>
      </c>
      <c r="T475" s="63" t="n"/>
      <c r="U475" s="63" t="n">
        <f aca="false" ca="false" dt2D="false" dtr="false" t="normal">$N475/($K475+$L475)</f>
        <v>247.38321863106623</v>
      </c>
      <c r="V475" s="63" t="n">
        <f aca="false" ca="false" dt2D="false" dtr="false" t="normal">$N475/($K475+$L475)</f>
        <v>247.38321863106623</v>
      </c>
      <c r="W475" s="89" t="n">
        <v>2021</v>
      </c>
      <c r="X475" s="4" t="n">
        <f aca="false" ca="false" dt2D="false" dtr="false" t="normal">+N475-'Приложение №2'!F475</f>
        <v>0</v>
      </c>
      <c r="Y475" s="120" t="e">
        <f aca="false" ca="false" dt2D="false" dtr="false" t="normal">+P475-'[1]Приложение №1'!$P350</f>
        <v>#GETTING_DATA</v>
      </c>
      <c r="AA475" s="65" t="n">
        <f aca="false" ca="false" dt2D="false" dtr="false" t="normal">SUM(AB475:AP475)</f>
        <v>1254505.04</v>
      </c>
      <c r="AB475" s="68" t="n"/>
      <c r="AC475" s="68" t="n">
        <v>0</v>
      </c>
      <c r="AD475" s="68" t="n">
        <v>1254505.04</v>
      </c>
      <c r="AE475" s="68" t="n">
        <v>0</v>
      </c>
      <c r="AF475" s="68" t="n">
        <v>0</v>
      </c>
      <c r="AG475" s="68" t="n"/>
      <c r="AH475" s="68" t="n">
        <v>0</v>
      </c>
      <c r="AI475" s="68" t="n">
        <v>0</v>
      </c>
      <c r="AJ475" s="68" t="n">
        <v>0</v>
      </c>
      <c r="AK475" s="68" t="n">
        <v>0</v>
      </c>
      <c r="AL475" s="68" t="n"/>
      <c r="AM475" s="68" t="n"/>
      <c r="AN475" s="68" t="n"/>
      <c r="AO475" s="63" t="n"/>
      <c r="AP475" s="69" t="n"/>
      <c r="AQ475" s="55" t="n">
        <f aca="false" ca="false" dt2D="false" dtr="false" t="normal">+N475-'Приложение №2'!F475</f>
        <v>0</v>
      </c>
    </row>
    <row customHeight="true" ht="15" outlineLevel="0" r="476">
      <c r="A476" s="59" t="n">
        <f aca="false" ca="false" dt2D="false" dtr="false" t="normal">+A475+1</f>
        <v>454</v>
      </c>
      <c r="B476" s="60" t="n">
        <f aca="false" ca="false" dt2D="false" dtr="false" t="normal">+B475+1</f>
        <v>135</v>
      </c>
      <c r="C476" s="70" t="s">
        <v>58</v>
      </c>
      <c r="D476" s="70" t="s">
        <v>118</v>
      </c>
      <c r="E476" s="62" t="n">
        <v>1982</v>
      </c>
      <c r="F476" s="62" t="n">
        <v>2008</v>
      </c>
      <c r="G476" s="62" t="s">
        <v>70</v>
      </c>
      <c r="H476" s="62" t="n">
        <v>9</v>
      </c>
      <c r="I476" s="62" t="n">
        <v>1</v>
      </c>
      <c r="J476" s="68" t="n">
        <v>3174.5</v>
      </c>
      <c r="K476" s="68" t="n">
        <v>2191.14</v>
      </c>
      <c r="L476" s="68" t="n">
        <v>319</v>
      </c>
      <c r="M476" s="71" t="n">
        <v>124</v>
      </c>
      <c r="N476" s="65" t="n">
        <f aca="false" ca="false" dt2D="false" dtr="false" t="normal">+O476+P476+Q476+R476+S476+T476</f>
        <v>339786.15</v>
      </c>
      <c r="O476" s="88" t="n"/>
      <c r="P476" s="63" t="n"/>
      <c r="Q476" s="63" t="n"/>
      <c r="R476" s="63" t="n">
        <v>136358.83</v>
      </c>
      <c r="S476" s="63" t="n">
        <f aca="false" ca="false" dt2D="false" dtr="false" t="normal">'Приложение №2'!F476-O476-Q476-R476</f>
        <v>203427.32000000004</v>
      </c>
      <c r="T476" s="68" t="n"/>
      <c r="U476" s="63" t="n">
        <f aca="false" ca="false" dt2D="false" dtr="false" t="normal">$N476/($K476+$L476)</f>
        <v>135.36541786513902</v>
      </c>
      <c r="V476" s="63" t="n">
        <f aca="false" ca="false" dt2D="false" dtr="false" t="normal">$N476/($K476+$L476)</f>
        <v>135.36541786513902</v>
      </c>
      <c r="W476" s="89" t="n">
        <v>2021</v>
      </c>
      <c r="X476" s="4" t="n">
        <f aca="false" ca="false" dt2D="false" dtr="false" t="normal">+N476-'Приложение №2'!F476</f>
        <v>0</v>
      </c>
      <c r="Y476" s="120" t="e">
        <f aca="false" ca="false" dt2D="false" dtr="false" t="normal">+P476-'[1]Приложение №1'!$P351</f>
        <v>#GETTING_DATA</v>
      </c>
      <c r="AA476" s="65" t="n">
        <f aca="false" ca="false" dt2D="false" dtr="false" t="normal">SUM(AB476:AP476)</f>
        <v>339786.15</v>
      </c>
      <c r="AB476" s="68" t="n">
        <v>0</v>
      </c>
      <c r="AC476" s="68" t="n">
        <v>339786.15</v>
      </c>
      <c r="AD476" s="68" t="n"/>
      <c r="AE476" s="68" t="n"/>
      <c r="AF476" s="68" t="n">
        <v>0</v>
      </c>
      <c r="AG476" s="68" t="n"/>
      <c r="AH476" s="68" t="n">
        <v>0</v>
      </c>
      <c r="AI476" s="68" t="n">
        <v>0</v>
      </c>
      <c r="AJ476" s="68" t="n"/>
      <c r="AK476" s="68" t="n">
        <v>0</v>
      </c>
      <c r="AL476" s="68" t="n">
        <v>0</v>
      </c>
      <c r="AM476" s="68" t="n"/>
      <c r="AN476" s="68" t="n"/>
      <c r="AO476" s="63" t="n"/>
      <c r="AP476" s="69" t="n"/>
      <c r="AQ476" s="55" t="n">
        <f aca="false" ca="false" dt2D="false" dtr="false" t="normal">+N476-'Приложение №2'!F476</f>
        <v>0</v>
      </c>
    </row>
    <row customHeight="true" ht="15" outlineLevel="0" r="477">
      <c r="A477" s="59" t="n">
        <f aca="false" ca="false" dt2D="false" dtr="false" t="normal">+A476+1</f>
        <v>455</v>
      </c>
      <c r="B477" s="60" t="n">
        <f aca="false" ca="false" dt2D="false" dtr="false" t="normal">+B476+1</f>
        <v>136</v>
      </c>
      <c r="C477" s="70" t="s">
        <v>58</v>
      </c>
      <c r="D477" s="70" t="s">
        <v>458</v>
      </c>
      <c r="E477" s="62" t="n">
        <v>1981</v>
      </c>
      <c r="F477" s="62" t="n">
        <v>2012</v>
      </c>
      <c r="G477" s="62" t="s">
        <v>70</v>
      </c>
      <c r="H477" s="62" t="n">
        <v>9</v>
      </c>
      <c r="I477" s="62" t="n">
        <v>1</v>
      </c>
      <c r="J477" s="68" t="n">
        <v>3186</v>
      </c>
      <c r="K477" s="68" t="n">
        <v>2437.7</v>
      </c>
      <c r="L477" s="68" t="n">
        <v>0</v>
      </c>
      <c r="M477" s="71" t="n">
        <v>147</v>
      </c>
      <c r="N477" s="65" t="n">
        <f aca="false" ca="false" dt2D="false" dtr="false" t="normal">+O477+P477+Q477+R477+S477+T477</f>
        <v>970630.6599999999</v>
      </c>
      <c r="O477" s="88" t="n"/>
      <c r="P477" s="63" t="n">
        <v>241377.55</v>
      </c>
      <c r="Q477" s="63" t="n"/>
      <c r="R477" s="63" t="n">
        <v>424626.94</v>
      </c>
      <c r="S477" s="63" t="n">
        <v>304626.17</v>
      </c>
      <c r="T477" s="68" t="n"/>
      <c r="U477" s="63" t="n">
        <f aca="false" ca="false" dt2D="false" dtr="false" t="normal">$N477/($K477+$L477)</f>
        <v>398.1747795052714</v>
      </c>
      <c r="V477" s="63" t="n">
        <f aca="false" ca="false" dt2D="false" dtr="false" t="normal">$N477/($K477+$L477)</f>
        <v>398.1747795052714</v>
      </c>
      <c r="W477" s="89" t="n">
        <v>2021</v>
      </c>
      <c r="X477" s="4" t="n">
        <f aca="false" ca="false" dt2D="false" dtr="false" t="normal">+N477-'Приложение №2'!F477</f>
        <v>0</v>
      </c>
      <c r="Y477" s="120" t="e">
        <f aca="false" ca="false" dt2D="false" dtr="false" t="normal">+P477-'[1]Приложение №1'!$P245</f>
        <v>#GETTING_DATA</v>
      </c>
      <c r="AA477" s="65" t="n">
        <f aca="false" ca="false" dt2D="false" dtr="false" t="normal">SUM(AB477:AP477)</f>
        <v>970630.6599999999</v>
      </c>
      <c r="AB477" s="68" t="n"/>
      <c r="AC477" s="68" t="n"/>
      <c r="AD477" s="68" t="n"/>
      <c r="AE477" s="68" t="n"/>
      <c r="AF477" s="68" t="n"/>
      <c r="AG477" s="68" t="n"/>
      <c r="AH477" s="68" t="n"/>
      <c r="AI477" s="68" t="n"/>
      <c r="AJ477" s="68" t="n"/>
      <c r="AK477" s="68" t="n"/>
      <c r="AL477" s="68" t="n"/>
      <c r="AM477" s="68" t="n">
        <v>970630.66</v>
      </c>
      <c r="AN477" s="68" t="n"/>
      <c r="AO477" s="63" t="n"/>
      <c r="AP477" s="69" t="n"/>
      <c r="AQ477" s="55" t="n">
        <f aca="false" ca="false" dt2D="false" dtr="false" t="normal">+N477-'Приложение №2'!F477</f>
        <v>0</v>
      </c>
    </row>
    <row customHeight="true" ht="15" outlineLevel="0" r="478">
      <c r="A478" s="59" t="n">
        <f aca="false" ca="false" dt2D="false" dtr="false" t="normal">+A477+1</f>
        <v>456</v>
      </c>
      <c r="B478" s="60" t="n">
        <f aca="false" ca="false" dt2D="false" dtr="false" t="normal">+B477+1</f>
        <v>137</v>
      </c>
      <c r="C478" s="70" t="s">
        <v>58</v>
      </c>
      <c r="D478" s="70" t="s">
        <v>459</v>
      </c>
      <c r="E478" s="62" t="n">
        <v>1984</v>
      </c>
      <c r="F478" s="62" t="n">
        <v>2013</v>
      </c>
      <c r="G478" s="62" t="s">
        <v>70</v>
      </c>
      <c r="H478" s="62" t="n">
        <v>9</v>
      </c>
      <c r="I478" s="62" t="n">
        <v>2</v>
      </c>
      <c r="J478" s="68" t="n">
        <v>8198.7</v>
      </c>
      <c r="K478" s="68" t="n">
        <v>7345.11</v>
      </c>
      <c r="L478" s="68" t="n">
        <v>0</v>
      </c>
      <c r="M478" s="71" t="n">
        <v>272</v>
      </c>
      <c r="N478" s="65" t="n">
        <f aca="false" ca="false" dt2D="false" dtr="false" t="normal">+O478+P478+Q478+R478+S478+T478</f>
        <v>9151873.76</v>
      </c>
      <c r="O478" s="88" t="n"/>
      <c r="P478" s="63" t="n">
        <v>3246720.03</v>
      </c>
      <c r="Q478" s="63" t="n"/>
      <c r="R478" s="63" t="n">
        <v>1633012.98</v>
      </c>
      <c r="S478" s="63" t="n">
        <f aca="false" ca="false" dt2D="false" dtr="false" t="normal">4248140.75+24000</f>
        <v>4272140.75</v>
      </c>
      <c r="T478" s="68" t="n"/>
      <c r="U478" s="63" t="n">
        <f aca="false" ca="false" dt2D="false" dtr="false" t="normal">$N478/($K478+$L478)</f>
        <v>1245.9818518715172</v>
      </c>
      <c r="V478" s="63" t="n">
        <f aca="false" ca="false" dt2D="false" dtr="false" t="normal">$N478/($K478+$L478)</f>
        <v>1245.9818518715172</v>
      </c>
      <c r="W478" s="89" t="n">
        <v>2021</v>
      </c>
      <c r="X478" s="4" t="n">
        <f aca="false" ca="false" dt2D="false" dtr="false" t="normal">+N478-'Приложение №2'!F478</f>
        <v>-0.000000001862645149230957</v>
      </c>
      <c r="Y478" s="120" t="e">
        <f aca="false" ca="false" dt2D="false" dtr="false" t="normal">+P478-'[1]Приложение №1'!$P246</f>
        <v>#GETTING_DATA</v>
      </c>
      <c r="AA478" s="65" t="n">
        <f aca="false" ca="false" dt2D="false" dtr="false" t="normal">SUM(AB478:AP478)</f>
        <v>9127873.760000002</v>
      </c>
      <c r="AB478" s="68" t="n"/>
      <c r="AC478" s="68" t="n">
        <v>4723981.48</v>
      </c>
      <c r="AD478" s="68" t="n"/>
      <c r="AE478" s="68" t="n">
        <v>3471635.72</v>
      </c>
      <c r="AF478" s="68" t="n">
        <v>0</v>
      </c>
      <c r="AG478" s="68" t="n"/>
      <c r="AH478" s="68" t="n"/>
      <c r="AI478" s="68" t="n">
        <v>0</v>
      </c>
      <c r="AJ478" s="68" t="n">
        <v>0</v>
      </c>
      <c r="AK478" s="68" t="n">
        <v>0</v>
      </c>
      <c r="AL478" s="68" t="n"/>
      <c r="AM478" s="68" t="n">
        <v>932256.56</v>
      </c>
      <c r="AN478" s="68" t="n"/>
      <c r="AO478" s="63" t="n"/>
      <c r="AP478" s="69" t="n"/>
      <c r="AQ478" s="55" t="n">
        <f aca="false" ca="false" dt2D="false" dtr="false" t="normal">+N478-'Приложение №2'!F478</f>
        <v>-0.000000001862645149230957</v>
      </c>
    </row>
    <row customHeight="true" ht="15" outlineLevel="0" r="479">
      <c r="A479" s="59" t="n">
        <f aca="false" ca="false" dt2D="false" dtr="false" t="normal">+A478+1</f>
        <v>457</v>
      </c>
      <c r="B479" s="60" t="n">
        <f aca="false" ca="false" dt2D="false" dtr="false" t="normal">+B478+1</f>
        <v>138</v>
      </c>
      <c r="C479" s="70" t="s">
        <v>119</v>
      </c>
      <c r="D479" s="70" t="s">
        <v>460</v>
      </c>
      <c r="E479" s="62" t="n">
        <v>1985</v>
      </c>
      <c r="F479" s="62" t="n">
        <v>1985</v>
      </c>
      <c r="G479" s="62" t="s">
        <v>70</v>
      </c>
      <c r="H479" s="62" t="n">
        <v>5</v>
      </c>
      <c r="I479" s="62" t="n">
        <v>1</v>
      </c>
      <c r="J479" s="68" t="n">
        <v>3037</v>
      </c>
      <c r="K479" s="68" t="n">
        <v>2291.1</v>
      </c>
      <c r="L479" s="68" t="n">
        <v>116.6</v>
      </c>
      <c r="M479" s="71" t="n">
        <v>125</v>
      </c>
      <c r="N479" s="65" t="n">
        <f aca="false" ca="false" dt2D="false" dtr="false" t="normal">+O479+P479+Q479+R479+S479+T479</f>
        <v>6480863.43</v>
      </c>
      <c r="O479" s="68" t="n"/>
      <c r="P479" s="63" t="n"/>
      <c r="Q479" s="63" t="n"/>
      <c r="R479" s="63" t="n">
        <v>786792.68</v>
      </c>
      <c r="S479" s="63" t="n">
        <v>5694070.75</v>
      </c>
      <c r="T479" s="63" t="n"/>
      <c r="U479" s="63" t="n">
        <f aca="false" ca="false" dt2D="false" dtr="false" t="normal">$N479/($K479+$L479)</f>
        <v>2691.7238152593764</v>
      </c>
      <c r="V479" s="63" t="n">
        <f aca="false" ca="false" dt2D="false" dtr="false" t="normal">$N479/($K479+$L479)</f>
        <v>2691.7238152593764</v>
      </c>
      <c r="W479" s="89" t="n">
        <v>2021</v>
      </c>
      <c r="X479" s="4" t="n">
        <f aca="false" ca="false" dt2D="false" dtr="false" t="normal">+N479-'Приложение №2'!F479</f>
        <v>0</v>
      </c>
      <c r="Y479" s="120" t="e">
        <f aca="false" ca="false" dt2D="false" dtr="false" t="normal">+P479-'[1]Приложение №1'!$P329</f>
        <v>#GETTING_DATA</v>
      </c>
      <c r="AA479" s="65" t="n">
        <f aca="false" ca="false" dt2D="false" dtr="false" t="normal">SUM(AB479:AP479)</f>
        <v>6480863.43</v>
      </c>
      <c r="AB479" s="68" t="n"/>
      <c r="AC479" s="68" t="n"/>
      <c r="AD479" s="68" t="n">
        <v>0</v>
      </c>
      <c r="AE479" s="68" t="n">
        <v>0</v>
      </c>
      <c r="AF479" s="68" t="n">
        <v>0</v>
      </c>
      <c r="AG479" s="68" t="n"/>
      <c r="AH479" s="68" t="n"/>
      <c r="AI479" s="68" t="n">
        <v>0</v>
      </c>
      <c r="AJ479" s="68" t="n">
        <v>6480863.43</v>
      </c>
      <c r="AK479" s="68" t="n">
        <v>0</v>
      </c>
      <c r="AL479" s="68" t="n">
        <v>0</v>
      </c>
      <c r="AM479" s="68" t="n">
        <v>0</v>
      </c>
      <c r="AN479" s="68" t="n"/>
      <c r="AO479" s="63" t="n"/>
      <c r="AP479" s="69" t="n"/>
      <c r="AQ479" s="55" t="n">
        <f aca="false" ca="false" dt2D="false" dtr="false" t="normal">+N479-'Приложение №2'!F479</f>
        <v>0</v>
      </c>
    </row>
    <row customHeight="true" ht="15" outlineLevel="0" r="480">
      <c r="A480" s="59" t="n">
        <f aca="false" ca="false" dt2D="false" dtr="false" t="normal">+A479+1</f>
        <v>458</v>
      </c>
      <c r="B480" s="60" t="n">
        <f aca="false" ca="false" dt2D="false" dtr="false" t="normal">+B479+1</f>
        <v>139</v>
      </c>
      <c r="C480" s="70" t="s">
        <v>119</v>
      </c>
      <c r="D480" s="70" t="s">
        <v>461</v>
      </c>
      <c r="E480" s="62" t="n">
        <v>1993</v>
      </c>
      <c r="F480" s="62" t="n">
        <v>1993</v>
      </c>
      <c r="G480" s="62" t="s">
        <v>60</v>
      </c>
      <c r="H480" s="62" t="n">
        <v>5</v>
      </c>
      <c r="I480" s="62" t="n">
        <v>3</v>
      </c>
      <c r="J480" s="68" t="n">
        <v>3222.2</v>
      </c>
      <c r="K480" s="68" t="n">
        <v>2864.3</v>
      </c>
      <c r="L480" s="68" t="n">
        <v>0</v>
      </c>
      <c r="M480" s="71" t="n">
        <v>103</v>
      </c>
      <c r="N480" s="65" t="n">
        <f aca="false" ca="false" dt2D="false" dtr="false" t="normal">+O480+P480+Q480+R480+S480+T480</f>
        <v>1311227.8</v>
      </c>
      <c r="O480" s="88" t="n"/>
      <c r="P480" s="63" t="n"/>
      <c r="Q480" s="63" t="n"/>
      <c r="R480" s="63" t="n">
        <v>915261.16</v>
      </c>
      <c r="S480" s="63" t="n">
        <f aca="false" ca="false" dt2D="false" dtr="false" t="normal">'Приложение №2'!F480-O480-Q480-R480-T480</f>
        <v>395966.64</v>
      </c>
      <c r="T480" s="63" t="n"/>
      <c r="U480" s="63" t="n">
        <f aca="false" ca="false" dt2D="false" dtr="false" t="normal">$N480/($K480+$L480)</f>
        <v>457.7829836260168</v>
      </c>
      <c r="V480" s="63" t="n">
        <f aca="false" ca="false" dt2D="false" dtr="false" t="normal">$N480/($K480+$L480)</f>
        <v>457.7829836260168</v>
      </c>
      <c r="W480" s="89" t="n">
        <v>2021</v>
      </c>
      <c r="X480" s="4" t="n">
        <f aca="false" ca="false" dt2D="false" dtr="false" t="normal">+N480-'Приложение №2'!F480</f>
        <v>0</v>
      </c>
      <c r="Y480" s="120" t="e">
        <f aca="false" ca="false" dt2D="false" dtr="false" t="normal">+P480-'[1]Приложение №1'!$P361</f>
        <v>#GETTING_DATA</v>
      </c>
      <c r="AA480" s="65" t="n">
        <f aca="false" ca="false" dt2D="false" dtr="false" t="normal">SUM(AB480:AP480)</f>
        <v>1311227.8</v>
      </c>
      <c r="AB480" s="68" t="n">
        <v>0</v>
      </c>
      <c r="AC480" s="68" t="n">
        <v>0</v>
      </c>
      <c r="AD480" s="68" t="n">
        <v>0</v>
      </c>
      <c r="AE480" s="68" t="n">
        <v>0</v>
      </c>
      <c r="AF480" s="68" t="n">
        <v>0</v>
      </c>
      <c r="AG480" s="68" t="n"/>
      <c r="AH480" s="68" t="n">
        <v>0</v>
      </c>
      <c r="AI480" s="68" t="n">
        <v>0</v>
      </c>
      <c r="AJ480" s="68" t="n">
        <v>1311227.8</v>
      </c>
      <c r="AK480" s="68" t="n">
        <v>0</v>
      </c>
      <c r="AL480" s="68" t="n">
        <v>0</v>
      </c>
      <c r="AM480" s="68" t="n">
        <v>0</v>
      </c>
      <c r="AN480" s="68" t="n"/>
      <c r="AO480" s="63" t="n"/>
      <c r="AP480" s="69" t="n"/>
      <c r="AQ480" s="55" t="n">
        <f aca="false" ca="false" dt2D="false" dtr="false" t="normal">+N480-'Приложение №2'!F480</f>
        <v>0</v>
      </c>
    </row>
    <row customHeight="true" ht="15" outlineLevel="0" r="481">
      <c r="A481" s="59" t="n">
        <f aca="false" ca="false" dt2D="false" dtr="false" t="normal">+A480+1</f>
        <v>459</v>
      </c>
      <c r="B481" s="60" t="n">
        <f aca="false" ca="false" dt2D="false" dtr="false" t="normal">+B480+1</f>
        <v>140</v>
      </c>
      <c r="C481" s="70" t="s">
        <v>192</v>
      </c>
      <c r="D481" s="70" t="s">
        <v>314</v>
      </c>
      <c r="E481" s="62" t="n">
        <v>1988</v>
      </c>
      <c r="F481" s="62" t="n">
        <v>2013</v>
      </c>
      <c r="G481" s="62" t="s">
        <v>70</v>
      </c>
      <c r="H481" s="62" t="n">
        <v>3</v>
      </c>
      <c r="I481" s="62" t="n">
        <v>3</v>
      </c>
      <c r="J481" s="68" t="n">
        <v>1278.92</v>
      </c>
      <c r="K481" s="68" t="n">
        <v>1278.92</v>
      </c>
      <c r="L481" s="68" t="n">
        <v>0</v>
      </c>
      <c r="M481" s="71" t="n">
        <v>45</v>
      </c>
      <c r="N481" s="65" t="n">
        <f aca="false" ca="false" dt2D="false" dtr="false" t="normal">+O481+P481+Q481+R481+S481+T481</f>
        <v>962201.27</v>
      </c>
      <c r="O481" s="88" t="n"/>
      <c r="P481" s="63" t="n"/>
      <c r="Q481" s="63" t="n"/>
      <c r="R481" s="63" t="n"/>
      <c r="S481" s="63" t="n">
        <v>962201.27</v>
      </c>
      <c r="T481" s="63" t="n"/>
      <c r="U481" s="63" t="n">
        <f aca="false" ca="false" dt2D="false" dtr="false" t="normal">$N481/($K481+$L481)</f>
        <v>752.3545413317486</v>
      </c>
      <c r="V481" s="63" t="n">
        <f aca="false" ca="false" dt2D="false" dtr="false" t="normal">$N481/($K481+$L481)</f>
        <v>752.3545413317486</v>
      </c>
      <c r="W481" s="89" t="n">
        <v>2021</v>
      </c>
      <c r="X481" s="4" t="n">
        <f aca="false" ca="false" dt2D="false" dtr="false" t="normal">+N481-'Приложение №2'!F481</f>
        <v>0</v>
      </c>
      <c r="Y481" s="120" t="e">
        <f aca="false" ca="false" dt2D="false" dtr="false" t="normal">+P481-'[1]Приложение №1'!$P246</f>
        <v>#GETTING_DATA</v>
      </c>
      <c r="AA481" s="65" t="n">
        <f aca="false" ca="false" dt2D="false" dtr="false" t="normal">SUM(AB481:AP481)</f>
        <v>962201.27</v>
      </c>
      <c r="AB481" s="68" t="n">
        <v>962201.27</v>
      </c>
      <c r="AC481" s="68" t="n">
        <v>0</v>
      </c>
      <c r="AD481" s="68" t="n">
        <v>0</v>
      </c>
      <c r="AE481" s="68" t="n">
        <v>0</v>
      </c>
      <c r="AF481" s="68" t="n">
        <v>0</v>
      </c>
      <c r="AG481" s="68" t="n"/>
      <c r="AH481" s="68" t="n">
        <v>0</v>
      </c>
      <c r="AI481" s="68" t="n">
        <v>0</v>
      </c>
      <c r="AJ481" s="68" t="n">
        <v>0</v>
      </c>
      <c r="AK481" s="68" t="n">
        <v>0</v>
      </c>
      <c r="AL481" s="68" t="n">
        <v>0</v>
      </c>
      <c r="AM481" s="68" t="n">
        <v>0</v>
      </c>
      <c r="AN481" s="68" t="n"/>
      <c r="AO481" s="63" t="n"/>
      <c r="AP481" s="69" t="n"/>
      <c r="AQ481" s="55" t="n">
        <f aca="false" ca="false" dt2D="false" dtr="false" t="normal">+N481-'Приложение №2'!F481</f>
        <v>0</v>
      </c>
    </row>
    <row customHeight="true" ht="15" outlineLevel="0" r="482">
      <c r="A482" s="59" t="n">
        <f aca="false" ca="false" dt2D="false" dtr="false" t="normal">+A481+1</f>
        <v>460</v>
      </c>
      <c r="B482" s="60" t="n">
        <f aca="false" ca="false" dt2D="false" dtr="false" t="normal">+B481+1</f>
        <v>141</v>
      </c>
      <c r="C482" s="70" t="s">
        <v>462</v>
      </c>
      <c r="D482" s="70" t="s">
        <v>463</v>
      </c>
      <c r="E482" s="62" t="n">
        <v>1981</v>
      </c>
      <c r="F482" s="62" t="n">
        <v>1981</v>
      </c>
      <c r="G482" s="62" t="s">
        <v>70</v>
      </c>
      <c r="H482" s="62" t="n">
        <v>4</v>
      </c>
      <c r="I482" s="62" t="n">
        <v>2</v>
      </c>
      <c r="J482" s="68" t="n">
        <v>1276</v>
      </c>
      <c r="K482" s="68" t="n">
        <v>1276</v>
      </c>
      <c r="L482" s="68" t="n">
        <v>0</v>
      </c>
      <c r="M482" s="71" t="n">
        <v>60</v>
      </c>
      <c r="N482" s="65" t="n">
        <f aca="false" ca="false" dt2D="false" dtr="false" t="normal">+O482+P482+Q482+R482+S482+T482</f>
        <v>2196738.99</v>
      </c>
      <c r="O482" s="68" t="n"/>
      <c r="P482" s="63" t="n">
        <v>1515749.91</v>
      </c>
      <c r="Q482" s="63" t="n"/>
      <c r="R482" s="63" t="n">
        <v>425599.52</v>
      </c>
      <c r="S482" s="63" t="n">
        <v>255389.56</v>
      </c>
      <c r="T482" s="63" t="n"/>
      <c r="U482" s="63" t="n">
        <f aca="false" ca="false" dt2D="false" dtr="false" t="normal">$N482/($K482+$L482)</f>
        <v>1721.5822805642636</v>
      </c>
      <c r="V482" s="63" t="n">
        <f aca="false" ca="false" dt2D="false" dtr="false" t="normal">$N482/($K482+$L482)</f>
        <v>1721.5822805642636</v>
      </c>
      <c r="W482" s="89" t="n">
        <v>2021</v>
      </c>
      <c r="X482" s="4" t="n">
        <f aca="false" ca="false" dt2D="false" dtr="false" t="normal">+N482-'Приложение №2'!F482</f>
        <v>0</v>
      </c>
      <c r="Y482" s="120" t="e">
        <f aca="false" ca="false" dt2D="false" dtr="false" t="normal">+P482-'[1]Приложение №1'!$P435</f>
        <v>#GETTING_DATA</v>
      </c>
      <c r="AA482" s="65" t="n">
        <f aca="false" ca="false" dt2D="false" dtr="false" t="normal">SUM(AB482:AP482)</f>
        <v>2196738.99</v>
      </c>
      <c r="AB482" s="68" t="n"/>
      <c r="AC482" s="68" t="n"/>
      <c r="AD482" s="68" t="n"/>
      <c r="AE482" s="68" t="n"/>
      <c r="AF482" s="68" t="n"/>
      <c r="AG482" s="68" t="n"/>
      <c r="AH482" s="68" t="n"/>
      <c r="AI482" s="68" t="n"/>
      <c r="AJ482" s="68" t="n">
        <v>2196738.99</v>
      </c>
      <c r="AK482" s="68" t="n">
        <v>0</v>
      </c>
      <c r="AL482" s="68" t="n"/>
      <c r="AM482" s="68" t="n"/>
      <c r="AN482" s="68" t="n"/>
      <c r="AO482" s="63" t="n"/>
      <c r="AP482" s="69" t="n"/>
      <c r="AQ482" s="55" t="n">
        <f aca="false" ca="false" dt2D="false" dtr="false" t="normal">+N482-'Приложение №2'!F482</f>
        <v>0</v>
      </c>
    </row>
    <row customHeight="true" ht="15" outlineLevel="0" r="483">
      <c r="A483" s="59" t="n">
        <f aca="false" ca="false" dt2D="false" dtr="false" t="normal">+A482+1</f>
        <v>461</v>
      </c>
      <c r="B483" s="60" t="n">
        <f aca="false" ca="false" dt2D="false" dtr="false" t="normal">+B482+1</f>
        <v>142</v>
      </c>
      <c r="C483" s="70" t="s">
        <v>462</v>
      </c>
      <c r="D483" s="70" t="s">
        <v>464</v>
      </c>
      <c r="E483" s="62" t="n">
        <v>1979</v>
      </c>
      <c r="F483" s="62" t="n">
        <v>1979</v>
      </c>
      <c r="G483" s="62" t="s">
        <v>70</v>
      </c>
      <c r="H483" s="62" t="n">
        <v>4</v>
      </c>
      <c r="I483" s="62" t="n">
        <v>2</v>
      </c>
      <c r="J483" s="68" t="n">
        <v>1245</v>
      </c>
      <c r="K483" s="68" t="n">
        <v>1245</v>
      </c>
      <c r="L483" s="68" t="n">
        <v>0</v>
      </c>
      <c r="M483" s="71" t="n">
        <v>44</v>
      </c>
      <c r="N483" s="65" t="n">
        <f aca="false" ca="false" dt2D="false" dtr="false" t="normal">+O483+P483+Q483+R483+S483+T483</f>
        <v>2386354.01</v>
      </c>
      <c r="O483" s="88" t="n"/>
      <c r="P483" s="63" t="n">
        <v>995923</v>
      </c>
      <c r="Q483" s="63" t="n"/>
      <c r="R483" s="63" t="n">
        <v>100449.09</v>
      </c>
      <c r="S483" s="63" t="n">
        <v>1289981.92</v>
      </c>
      <c r="T483" s="63" t="n"/>
      <c r="U483" s="63" t="n">
        <f aca="false" ca="false" dt2D="false" dtr="false" t="normal">$N483/($K483+$L483)</f>
        <v>1916.7502088353413</v>
      </c>
      <c r="V483" s="63" t="n">
        <f aca="false" ca="false" dt2D="false" dtr="false" t="normal">$N483/($K483+$L483)</f>
        <v>1916.7502088353413</v>
      </c>
      <c r="W483" s="89" t="n">
        <v>2021</v>
      </c>
      <c r="X483" s="4" t="n">
        <f aca="false" ca="false" dt2D="false" dtr="false" t="normal">+N483-'Приложение №2'!F483</f>
        <v>0</v>
      </c>
      <c r="Y483" s="120" t="e">
        <f aca="false" ca="false" dt2D="false" dtr="false" t="normal">+P483-'[1]Приложение №1'!$P245</f>
        <v>#GETTING_DATA</v>
      </c>
      <c r="AA483" s="65" t="n">
        <f aca="false" ca="false" dt2D="false" dtr="false" t="normal">SUM(AB483:AP483)</f>
        <v>2386354.01</v>
      </c>
      <c r="AB483" s="68" t="n"/>
      <c r="AC483" s="68" t="n"/>
      <c r="AD483" s="68" t="n"/>
      <c r="AE483" s="68" t="n"/>
      <c r="AF483" s="68" t="n"/>
      <c r="AG483" s="68" t="n"/>
      <c r="AH483" s="68" t="n"/>
      <c r="AI483" s="68" t="n">
        <v>0</v>
      </c>
      <c r="AJ483" s="68" t="n">
        <v>2386354.01</v>
      </c>
      <c r="AK483" s="68" t="n">
        <v>0</v>
      </c>
      <c r="AL483" s="68" t="n"/>
      <c r="AM483" s="68" t="n"/>
      <c r="AN483" s="68" t="n"/>
      <c r="AO483" s="63" t="n"/>
      <c r="AP483" s="69" t="n"/>
      <c r="AQ483" s="55" t="n">
        <f aca="false" ca="false" dt2D="false" dtr="false" t="normal">+N483-'Приложение №2'!F483</f>
        <v>0</v>
      </c>
    </row>
    <row customHeight="true" ht="15" outlineLevel="0" r="484">
      <c r="A484" s="59" t="n">
        <f aca="false" ca="false" dt2D="false" dtr="false" t="normal">+A483+1</f>
        <v>462</v>
      </c>
      <c r="B484" s="60" t="n">
        <f aca="false" ca="false" dt2D="false" dtr="false" t="normal">+B483+1</f>
        <v>143</v>
      </c>
      <c r="C484" s="70" t="s">
        <v>462</v>
      </c>
      <c r="D484" s="70" t="s">
        <v>465</v>
      </c>
      <c r="E484" s="62" t="n">
        <v>1975</v>
      </c>
      <c r="F484" s="62" t="n">
        <v>2010</v>
      </c>
      <c r="G484" s="62" t="s">
        <v>70</v>
      </c>
      <c r="H484" s="62" t="n">
        <v>4</v>
      </c>
      <c r="I484" s="62" t="n">
        <v>2</v>
      </c>
      <c r="J484" s="68" t="n">
        <v>1270</v>
      </c>
      <c r="K484" s="68" t="n">
        <v>1279</v>
      </c>
      <c r="L484" s="68" t="n">
        <v>0</v>
      </c>
      <c r="M484" s="71" t="n">
        <v>39</v>
      </c>
      <c r="N484" s="65" t="n">
        <f aca="false" ca="false" dt2D="false" dtr="false" t="normal">+O484+P484+Q484+R484+S484+T484</f>
        <v>2274293.86</v>
      </c>
      <c r="O484" s="68" t="n"/>
      <c r="P484" s="63" t="n">
        <v>1173368.2879</v>
      </c>
      <c r="Q484" s="63" t="n"/>
      <c r="R484" s="63" t="n">
        <v>472211.3</v>
      </c>
      <c r="S484" s="63" t="n">
        <v>628714.2721</v>
      </c>
      <c r="T484" s="63" t="n"/>
      <c r="U484" s="63" t="n">
        <f aca="false" ca="false" dt2D="false" dtr="false" t="normal">$N484/($K484+$L484)</f>
        <v>1778.181282251759</v>
      </c>
      <c r="V484" s="63" t="n">
        <f aca="false" ca="false" dt2D="false" dtr="false" t="normal">$N484/($K484+$L484)</f>
        <v>1778.181282251759</v>
      </c>
      <c r="W484" s="89" t="n">
        <v>2021</v>
      </c>
      <c r="X484" s="4" t="n">
        <f aca="false" ca="false" dt2D="false" dtr="false" t="normal">+N484-'Приложение №2'!F484</f>
        <v>0</v>
      </c>
      <c r="Y484" s="120" t="e">
        <f aca="false" ca="false" dt2D="false" dtr="false" t="normal">+P484-'[1]Приложение №1'!$P328</f>
        <v>#GETTING_DATA</v>
      </c>
      <c r="AA484" s="65" t="n">
        <f aca="false" ca="false" dt2D="false" dtr="false" t="normal">SUM(AB484:AP484)</f>
        <v>2274293.86</v>
      </c>
      <c r="AB484" s="68" t="n">
        <v>0</v>
      </c>
      <c r="AC484" s="68" t="n">
        <v>0</v>
      </c>
      <c r="AD484" s="68" t="n"/>
      <c r="AE484" s="68" t="n"/>
      <c r="AF484" s="68" t="n">
        <v>0</v>
      </c>
      <c r="AG484" s="68" t="n"/>
      <c r="AH484" s="68" t="n">
        <v>0</v>
      </c>
      <c r="AI484" s="68" t="n">
        <v>0</v>
      </c>
      <c r="AJ484" s="68" t="n">
        <v>2274293.86</v>
      </c>
      <c r="AK484" s="68" t="n">
        <v>0</v>
      </c>
      <c r="AL484" s="68" t="n"/>
      <c r="AM484" s="68" t="n"/>
      <c r="AN484" s="68" t="n"/>
      <c r="AO484" s="63" t="n"/>
      <c r="AP484" s="69" t="n"/>
      <c r="AQ484" s="55" t="n">
        <f aca="false" ca="false" dt2D="false" dtr="false" t="normal">+N484-'Приложение №2'!F484</f>
        <v>0</v>
      </c>
    </row>
    <row customHeight="true" ht="15" outlineLevel="0" r="485">
      <c r="A485" s="59" t="n">
        <f aca="false" ca="false" dt2D="false" dtr="false" t="normal">+A484+1</f>
        <v>463</v>
      </c>
      <c r="B485" s="60" t="n">
        <f aca="false" ca="false" dt2D="false" dtr="false" t="normal">+B484+1</f>
        <v>144</v>
      </c>
      <c r="C485" s="70" t="s">
        <v>315</v>
      </c>
      <c r="D485" s="70" t="s">
        <v>466</v>
      </c>
      <c r="E485" s="62" t="n">
        <v>2001</v>
      </c>
      <c r="F485" s="62" t="n">
        <v>2001</v>
      </c>
      <c r="G485" s="62" t="s">
        <v>70</v>
      </c>
      <c r="H485" s="62" t="n">
        <v>4</v>
      </c>
      <c r="I485" s="62" t="n">
        <v>3</v>
      </c>
      <c r="J485" s="68" t="n">
        <v>3878.1</v>
      </c>
      <c r="K485" s="68" t="n">
        <v>3307.1</v>
      </c>
      <c r="L485" s="68" t="n">
        <v>0</v>
      </c>
      <c r="M485" s="71" t="n">
        <v>102</v>
      </c>
      <c r="N485" s="65" t="n">
        <f aca="false" ca="false" dt2D="false" dtr="false" t="normal">+O485+P485+Q485+R485+S485+T485</f>
        <v>5089804.1</v>
      </c>
      <c r="O485" s="68" t="n"/>
      <c r="P485" s="63" t="n">
        <f aca="false" ca="false" dt2D="false" dtr="false" t="normal">'Приложение №2'!F485-Q485-R485-S485-O485-T485</f>
        <v>549195.0277999998</v>
      </c>
      <c r="Q485" s="63" t="n"/>
      <c r="R485" s="63" t="n">
        <f aca="false" ca="false" dt2D="false" dtr="false" t="normal">947000.8622+18534</f>
        <v>965534.8622</v>
      </c>
      <c r="S485" s="63" t="n">
        <v>3575074.21</v>
      </c>
      <c r="T485" s="63" t="n"/>
      <c r="U485" s="63" t="n">
        <f aca="false" ca="false" dt2D="false" dtr="false" t="normal">$N485/($K485+$L485)</f>
        <v>1539.0535816878835</v>
      </c>
      <c r="V485" s="63" t="n">
        <f aca="false" ca="false" dt2D="false" dtr="false" t="normal">$N485/($K485+$L485)</f>
        <v>1539.0535816878835</v>
      </c>
      <c r="W485" s="89" t="n">
        <v>2021</v>
      </c>
      <c r="X485" s="4" t="n">
        <f aca="false" ca="false" dt2D="false" dtr="false" t="normal">+N485-'Приложение №2'!F485</f>
        <v>0</v>
      </c>
      <c r="Y485" s="120" t="e">
        <f aca="false" ca="false" dt2D="false" dtr="false" t="normal">+P485-'[1]Приложение №1'!$P373</f>
        <v>#GETTING_DATA</v>
      </c>
      <c r="AA485" s="65" t="n">
        <f aca="false" ca="false" dt2D="false" dtr="false" t="normal">SUM(AB485:AP485)</f>
        <v>5071270.1</v>
      </c>
      <c r="AB485" s="68" t="n"/>
      <c r="AC485" s="68" t="n"/>
      <c r="AD485" s="68" t="n">
        <v>0</v>
      </c>
      <c r="AE485" s="68" t="n">
        <v>0</v>
      </c>
      <c r="AF485" s="68" t="n">
        <v>0</v>
      </c>
      <c r="AG485" s="68" t="n"/>
      <c r="AH485" s="68" t="n">
        <v>0</v>
      </c>
      <c r="AI485" s="68" t="n">
        <v>0</v>
      </c>
      <c r="AJ485" s="68" t="n">
        <v>5071270.1</v>
      </c>
      <c r="AK485" s="68" t="n">
        <v>0</v>
      </c>
      <c r="AL485" s="68" t="n">
        <v>0</v>
      </c>
      <c r="AM485" s="68" t="n">
        <v>0</v>
      </c>
      <c r="AN485" s="68" t="n"/>
      <c r="AO485" s="63" t="n"/>
      <c r="AP485" s="69" t="n"/>
      <c r="AQ485" s="55" t="n">
        <f aca="false" ca="false" dt2D="false" dtr="false" t="normal">+N485-'Приложение №2'!F485</f>
        <v>0</v>
      </c>
    </row>
    <row customHeight="true" ht="15" outlineLevel="0" r="486">
      <c r="A486" s="59" t="n">
        <f aca="false" ca="false" dt2D="false" dtr="false" t="normal">+A485+1</f>
        <v>464</v>
      </c>
      <c r="B486" s="60" t="n">
        <f aca="false" ca="false" dt2D="false" dtr="false" t="normal">+B485+1</f>
        <v>145</v>
      </c>
      <c r="C486" s="70" t="s">
        <v>315</v>
      </c>
      <c r="D486" s="70" t="s">
        <v>467</v>
      </c>
      <c r="E486" s="62" t="n">
        <v>1989</v>
      </c>
      <c r="F486" s="62" t="n">
        <v>1989</v>
      </c>
      <c r="G486" s="62" t="s">
        <v>70</v>
      </c>
      <c r="H486" s="62" t="n">
        <v>5</v>
      </c>
      <c r="I486" s="62" t="n">
        <v>4</v>
      </c>
      <c r="J486" s="68" t="n">
        <v>3929.7</v>
      </c>
      <c r="K486" s="68" t="n">
        <v>2903.4</v>
      </c>
      <c r="L486" s="68" t="n">
        <v>0</v>
      </c>
      <c r="M486" s="71" t="n">
        <v>69</v>
      </c>
      <c r="N486" s="65" t="n">
        <f aca="false" ca="false" dt2D="false" dtr="false" t="normal">+O486+P486+Q486+R486+S486+T486</f>
        <v>3453891.19</v>
      </c>
      <c r="O486" s="68" t="n"/>
      <c r="P486" s="63" t="n"/>
      <c r="Q486" s="63" t="n"/>
      <c r="R486" s="63" t="n">
        <f aca="false" ca="false" dt2D="false" dtr="false" t="normal">998484.23+17916</f>
        <v>1016400.23</v>
      </c>
      <c r="S486" s="63" t="n">
        <f aca="false" ca="false" dt2D="false" dtr="false" t="normal">'Приложение №2'!F486-O486-Q486-R486-T486</f>
        <v>2437490.96</v>
      </c>
      <c r="T486" s="63" t="n"/>
      <c r="U486" s="63" t="n">
        <f aca="false" ca="false" dt2D="false" dtr="false" t="normal">$N486/($K486+$L486)</f>
        <v>1189.6022559757525</v>
      </c>
      <c r="V486" s="63" t="n">
        <f aca="false" ca="false" dt2D="false" dtr="false" t="normal">$N486/($K486+$L486)</f>
        <v>1189.6022559757525</v>
      </c>
      <c r="W486" s="89" t="n">
        <v>2021</v>
      </c>
      <c r="X486" s="4" t="n">
        <f aca="false" ca="false" dt2D="false" dtr="false" t="normal">+N486-'Приложение №2'!F486</f>
        <v>0</v>
      </c>
      <c r="Y486" s="120" t="e">
        <f aca="false" ca="false" dt2D="false" dtr="false" t="normal">+P486-'[1]Приложение №1'!$P374</f>
        <v>#GETTING_DATA</v>
      </c>
      <c r="AA486" s="65" t="n">
        <f aca="false" ca="false" dt2D="false" dtr="false" t="normal">SUM(AB486:AP486)</f>
        <v>3435975.19</v>
      </c>
      <c r="AB486" s="68" t="n">
        <v>0</v>
      </c>
      <c r="AC486" s="68" t="n">
        <v>0</v>
      </c>
      <c r="AD486" s="68" t="n">
        <v>0</v>
      </c>
      <c r="AE486" s="68" t="n">
        <v>0</v>
      </c>
      <c r="AF486" s="68" t="n">
        <v>0</v>
      </c>
      <c r="AG486" s="68" t="n"/>
      <c r="AH486" s="68" t="n">
        <v>0</v>
      </c>
      <c r="AI486" s="68" t="n">
        <v>0</v>
      </c>
      <c r="AJ486" s="68" t="n">
        <v>3435975.19</v>
      </c>
      <c r="AK486" s="68" t="n">
        <v>0</v>
      </c>
      <c r="AL486" s="68" t="n">
        <v>0</v>
      </c>
      <c r="AM486" s="68" t="n">
        <v>0</v>
      </c>
      <c r="AN486" s="68" t="n"/>
      <c r="AO486" s="63" t="n"/>
      <c r="AP486" s="69" t="n"/>
      <c r="AQ486" s="55" t="n">
        <f aca="false" ca="false" dt2D="false" dtr="false" t="normal">+N486-'Приложение №2'!F486</f>
        <v>0</v>
      </c>
    </row>
    <row customHeight="true" ht="15" outlineLevel="0" r="487">
      <c r="A487" s="59" t="n">
        <f aca="false" ca="false" dt2D="false" dtr="false" t="normal">+A486+1</f>
        <v>465</v>
      </c>
      <c r="B487" s="60" t="n">
        <f aca="false" ca="false" dt2D="false" dtr="false" t="normal">+B486+1</f>
        <v>146</v>
      </c>
      <c r="C487" s="70" t="s">
        <v>315</v>
      </c>
      <c r="D487" s="70" t="s">
        <v>468</v>
      </c>
      <c r="E487" s="62" t="n">
        <v>1992</v>
      </c>
      <c r="F487" s="62" t="n">
        <v>1992</v>
      </c>
      <c r="G487" s="62" t="s">
        <v>70</v>
      </c>
      <c r="H487" s="62" t="n">
        <v>5</v>
      </c>
      <c r="I487" s="62" t="n">
        <v>4</v>
      </c>
      <c r="J487" s="68" t="n">
        <v>3541.2</v>
      </c>
      <c r="K487" s="68" t="n">
        <v>2758</v>
      </c>
      <c r="L487" s="68" t="n">
        <v>0</v>
      </c>
      <c r="M487" s="71" t="n">
        <v>84</v>
      </c>
      <c r="N487" s="65" t="n">
        <f aca="false" ca="false" dt2D="false" dtr="false" t="normal">+O487+P487+Q487+R487+S487+T487</f>
        <v>3419598.67</v>
      </c>
      <c r="O487" s="68" t="n"/>
      <c r="P487" s="63" t="n"/>
      <c r="Q487" s="63" t="n"/>
      <c r="R487" s="63" t="n">
        <f aca="false" ca="false" dt2D="false" dtr="false" t="normal">765706.24+17653</f>
        <v>783359.24</v>
      </c>
      <c r="S487" s="63" t="n">
        <f aca="false" ca="false" dt2D="false" dtr="false" t="normal">'Приложение №2'!F487-O487-Q487-R487-T487</f>
        <v>2636239.4299999997</v>
      </c>
      <c r="T487" s="63" t="n"/>
      <c r="U487" s="63" t="n">
        <f aca="false" ca="false" dt2D="false" dtr="false" t="normal">$N487/($K487+$L487)</f>
        <v>1239.8834916606236</v>
      </c>
      <c r="V487" s="63" t="n">
        <f aca="false" ca="false" dt2D="false" dtr="false" t="normal">$N487/($K487+$L487)</f>
        <v>1239.8834916606236</v>
      </c>
      <c r="W487" s="89" t="n">
        <v>2021</v>
      </c>
      <c r="X487" s="4" t="n">
        <f aca="false" ca="false" dt2D="false" dtr="false" t="normal">+N487-'Приложение №2'!F487</f>
        <v>0</v>
      </c>
      <c r="Y487" s="120" t="e">
        <f aca="false" ca="false" dt2D="false" dtr="false" t="normal">+P487-'[1]Приложение №1'!$P375</f>
        <v>#GETTING_DATA</v>
      </c>
      <c r="AA487" s="65" t="n">
        <f aca="false" ca="false" dt2D="false" dtr="false" t="normal">SUM(AB487:AP487)</f>
        <v>3384292.67</v>
      </c>
      <c r="AB487" s="68" t="n">
        <v>0</v>
      </c>
      <c r="AC487" s="68" t="n">
        <v>0</v>
      </c>
      <c r="AD487" s="68" t="n">
        <v>0</v>
      </c>
      <c r="AE487" s="68" t="n">
        <v>0</v>
      </c>
      <c r="AF487" s="68" t="n">
        <v>0</v>
      </c>
      <c r="AG487" s="68" t="n"/>
      <c r="AH487" s="68" t="n">
        <v>0</v>
      </c>
      <c r="AI487" s="68" t="n">
        <v>0</v>
      </c>
      <c r="AJ487" s="68" t="n">
        <v>3384292.67</v>
      </c>
      <c r="AK487" s="68" t="n">
        <v>0</v>
      </c>
      <c r="AL487" s="68" t="n">
        <v>0</v>
      </c>
      <c r="AM487" s="68" t="n">
        <v>0</v>
      </c>
      <c r="AN487" s="68" t="n"/>
      <c r="AO487" s="63" t="n"/>
      <c r="AP487" s="69" t="n"/>
      <c r="AQ487" s="55" t="n">
        <f aca="false" ca="false" dt2D="false" dtr="false" t="normal">+N487-'Приложение №2'!F487</f>
        <v>0</v>
      </c>
    </row>
    <row customHeight="true" ht="15" outlineLevel="0" r="488">
      <c r="A488" s="59" t="n">
        <f aca="false" ca="false" dt2D="false" dtr="false" t="normal">+A487+1</f>
        <v>466</v>
      </c>
      <c r="B488" s="60" t="n">
        <f aca="false" ca="false" dt2D="false" dtr="false" t="normal">+B487+1</f>
        <v>147</v>
      </c>
      <c r="C488" s="70" t="s">
        <v>315</v>
      </c>
      <c r="D488" s="70" t="s">
        <v>469</v>
      </c>
      <c r="E488" s="62" t="n">
        <v>1975</v>
      </c>
      <c r="F488" s="62" t="n">
        <v>2001</v>
      </c>
      <c r="G488" s="62" t="s">
        <v>70</v>
      </c>
      <c r="H488" s="62" t="n">
        <v>2</v>
      </c>
      <c r="I488" s="62" t="n">
        <v>4</v>
      </c>
      <c r="J488" s="68" t="n">
        <v>1861.93</v>
      </c>
      <c r="K488" s="68" t="n">
        <v>1514.6</v>
      </c>
      <c r="L488" s="68" t="n">
        <v>0</v>
      </c>
      <c r="M488" s="71" t="n">
        <v>62</v>
      </c>
      <c r="N488" s="65" t="n">
        <f aca="false" ca="false" dt2D="false" dtr="false" t="normal">+O488+P488+Q488+R488+S488+T488</f>
        <v>4538352.37</v>
      </c>
      <c r="O488" s="68" t="n"/>
      <c r="P488" s="63" t="n"/>
      <c r="Q488" s="63" t="n"/>
      <c r="R488" s="63" t="n">
        <v>478880.87</v>
      </c>
      <c r="S488" s="63" t="n">
        <f aca="false" ca="false" dt2D="false" dtr="false" t="normal">'Приложение №2'!F488-O488-Q488-R488-T488</f>
        <v>4059471.5</v>
      </c>
      <c r="T488" s="63" t="n"/>
      <c r="U488" s="63" t="n">
        <f aca="false" ca="false" dt2D="false" dtr="false" t="normal">$N488/($K488+$L488)</f>
        <v>2996.403254984815</v>
      </c>
      <c r="V488" s="63" t="n">
        <f aca="false" ca="false" dt2D="false" dtr="false" t="normal">$N488/($K488+$L488)</f>
        <v>2996.403254984815</v>
      </c>
      <c r="W488" s="89" t="n">
        <v>2021</v>
      </c>
      <c r="X488" s="4" t="n">
        <f aca="false" ca="false" dt2D="false" dtr="false" t="normal">+N488-'Приложение №2'!F488</f>
        <v>0</v>
      </c>
      <c r="Y488" s="120" t="e">
        <f aca="false" ca="false" dt2D="false" dtr="false" t="normal">+P488-'[1]Приложение №1'!$P374</f>
        <v>#GETTING_DATA</v>
      </c>
      <c r="AA488" s="65" t="n">
        <f aca="false" ca="false" dt2D="false" dtr="false" t="normal">SUM(AB488:AP488)</f>
        <v>4520422.37</v>
      </c>
      <c r="AB488" s="68" t="n">
        <v>0</v>
      </c>
      <c r="AC488" s="68" t="n">
        <v>0</v>
      </c>
      <c r="AD488" s="68" t="n">
        <v>0</v>
      </c>
      <c r="AE488" s="68" t="n">
        <v>0</v>
      </c>
      <c r="AF488" s="68" t="n">
        <v>0</v>
      </c>
      <c r="AG488" s="68" t="n"/>
      <c r="AH488" s="68" t="n">
        <v>0</v>
      </c>
      <c r="AI488" s="68" t="n">
        <v>0</v>
      </c>
      <c r="AJ488" s="68" t="n">
        <v>4520422.37</v>
      </c>
      <c r="AK488" s="68" t="n">
        <v>0</v>
      </c>
      <c r="AL488" s="68" t="n">
        <v>0</v>
      </c>
      <c r="AM488" s="68" t="n">
        <v>0</v>
      </c>
      <c r="AN488" s="68" t="n"/>
      <c r="AO488" s="63" t="n"/>
      <c r="AP488" s="69" t="n"/>
      <c r="AQ488" s="55" t="n">
        <f aca="false" ca="false" dt2D="false" dtr="false" t="normal">+N488-'Приложение №2'!F488</f>
        <v>0</v>
      </c>
    </row>
    <row customHeight="true" ht="15" outlineLevel="0" r="489">
      <c r="A489" s="59" t="n">
        <f aca="false" ca="false" dt2D="false" dtr="false" t="normal">+A488+1</f>
        <v>467</v>
      </c>
      <c r="B489" s="60" t="n">
        <f aca="false" ca="false" dt2D="false" dtr="false" t="normal">+B488+1</f>
        <v>148</v>
      </c>
      <c r="C489" s="70" t="s">
        <v>315</v>
      </c>
      <c r="D489" s="70" t="s">
        <v>470</v>
      </c>
      <c r="E489" s="62" t="n">
        <v>1997</v>
      </c>
      <c r="F489" s="62" t="n">
        <v>1997</v>
      </c>
      <c r="G489" s="62" t="s">
        <v>70</v>
      </c>
      <c r="H489" s="62" t="n">
        <v>5</v>
      </c>
      <c r="I489" s="62" t="n">
        <v>4</v>
      </c>
      <c r="J489" s="68" t="n">
        <v>3346.8</v>
      </c>
      <c r="K489" s="68" t="n">
        <v>2907.2</v>
      </c>
      <c r="L489" s="68" t="n">
        <v>0</v>
      </c>
      <c r="M489" s="71" t="n">
        <v>82</v>
      </c>
      <c r="N489" s="65" t="n">
        <f aca="false" ca="false" dt2D="false" dtr="false" t="normal">+O489+P489+Q489+R489+S489+T489</f>
        <v>3706507.3599999994</v>
      </c>
      <c r="O489" s="68" t="n"/>
      <c r="P489" s="63" t="n"/>
      <c r="Q489" s="63" t="n"/>
      <c r="R489" s="63" t="n">
        <v>1142827.59</v>
      </c>
      <c r="S489" s="63" t="n">
        <f aca="false" ca="false" dt2D="false" dtr="false" t="normal">'Приложение №2'!F489-O489-Q489-R489-T489</f>
        <v>2563679.7699999996</v>
      </c>
      <c r="T489" s="63" t="n"/>
      <c r="U489" s="63" t="n">
        <f aca="false" ca="false" dt2D="false" dtr="false" t="normal">$N489/($K489+$L489)</f>
        <v>1274.9406164006602</v>
      </c>
      <c r="V489" s="63" t="n">
        <f aca="false" ca="false" dt2D="false" dtr="false" t="normal">$N489/($K489+$L489)</f>
        <v>1274.9406164006602</v>
      </c>
      <c r="W489" s="89" t="n">
        <v>2021</v>
      </c>
      <c r="X489" s="4" t="n">
        <f aca="false" ca="false" dt2D="false" dtr="false" t="normal">+N489-'Приложение №2'!F489</f>
        <v>0</v>
      </c>
      <c r="Y489" s="120" t="e">
        <f aca="false" ca="false" dt2D="false" dtr="false" t="normal">+P489-'[1]Приложение №1'!$P375</f>
        <v>#GETTING_DATA</v>
      </c>
      <c r="Z489" s="1" t="s">
        <v>428</v>
      </c>
      <c r="AA489" s="65" t="n">
        <f aca="false" ca="false" dt2D="false" dtr="false" t="normal">SUM(AB489:AP489)</f>
        <v>3686613.3599999994</v>
      </c>
      <c r="AB489" s="68" t="n">
        <v>0</v>
      </c>
      <c r="AC489" s="68" t="n">
        <v>0</v>
      </c>
      <c r="AD489" s="68" t="n">
        <v>0</v>
      </c>
      <c r="AE489" s="68" t="n">
        <v>0</v>
      </c>
      <c r="AF489" s="68" t="n">
        <v>0</v>
      </c>
      <c r="AG489" s="68" t="n"/>
      <c r="AH489" s="68" t="n">
        <v>0</v>
      </c>
      <c r="AI489" s="68" t="n">
        <v>0</v>
      </c>
      <c r="AJ489" s="68" t="n">
        <v>3686613.36</v>
      </c>
      <c r="AK489" s="68" t="n">
        <v>0</v>
      </c>
      <c r="AL489" s="68" t="n">
        <v>0</v>
      </c>
      <c r="AM489" s="68" t="n">
        <v>0</v>
      </c>
      <c r="AN489" s="68" t="n"/>
      <c r="AO489" s="63" t="n"/>
      <c r="AP489" s="69" t="n"/>
      <c r="AQ489" s="55" t="n">
        <f aca="false" ca="false" dt2D="false" dtr="false" t="normal">+N489-'Приложение №2'!F489</f>
        <v>0</v>
      </c>
    </row>
    <row customHeight="true" ht="15" outlineLevel="0" r="490">
      <c r="A490" s="59" t="n">
        <f aca="false" ca="false" dt2D="false" dtr="false" t="normal">+A489+1</f>
        <v>468</v>
      </c>
      <c r="B490" s="60" t="n">
        <f aca="false" ca="false" dt2D="false" dtr="false" t="normal">+B489+1</f>
        <v>149</v>
      </c>
      <c r="C490" s="70" t="s">
        <v>471</v>
      </c>
      <c r="D490" s="70" t="s">
        <v>472</v>
      </c>
      <c r="E490" s="62" t="n">
        <v>1986</v>
      </c>
      <c r="F490" s="62" t="n">
        <v>2011</v>
      </c>
      <c r="G490" s="62" t="s">
        <v>60</v>
      </c>
      <c r="H490" s="62" t="n">
        <v>4</v>
      </c>
      <c r="I490" s="62" t="n">
        <v>4</v>
      </c>
      <c r="J490" s="68" t="n">
        <v>4303.6</v>
      </c>
      <c r="K490" s="68" t="n">
        <v>1756.8</v>
      </c>
      <c r="L490" s="68" t="n">
        <v>1359.7</v>
      </c>
      <c r="M490" s="71" t="n">
        <v>130</v>
      </c>
      <c r="N490" s="65" t="n">
        <f aca="false" ca="false" dt2D="false" dtr="false" t="normal">+O490+P490+Q490+R490+S490+T490</f>
        <v>11867092.67</v>
      </c>
      <c r="O490" s="68" t="n"/>
      <c r="P490" s="63" t="n">
        <v>11072479.06</v>
      </c>
      <c r="Q490" s="63" t="n"/>
      <c r="R490" s="63" t="n">
        <v>794613.61</v>
      </c>
      <c r="S490" s="63" t="n"/>
      <c r="T490" s="63" t="n"/>
      <c r="U490" s="63" t="n">
        <f aca="false" ca="false" dt2D="false" dtr="false" t="normal">$N490/($K490+$L490)</f>
        <v>3807.826943686828</v>
      </c>
      <c r="V490" s="63" t="n">
        <f aca="false" ca="false" dt2D="false" dtr="false" t="normal">$N490/($K490+$L490)</f>
        <v>3807.826943686828</v>
      </c>
      <c r="W490" s="89" t="n">
        <v>2021</v>
      </c>
      <c r="X490" s="4" t="n">
        <f aca="false" ca="false" dt2D="false" dtr="false" t="normal">+N490-'Приложение №2'!F490</f>
        <v>0.000000001862645149230957</v>
      </c>
      <c r="Y490" s="120" t="e">
        <f aca="false" ca="false" dt2D="false" dtr="false" t="normal">+P490-'[1]Приложение №1'!$P303</f>
        <v>#GETTING_DATA</v>
      </c>
      <c r="AA490" s="65" t="n">
        <f aca="false" ca="false" dt2D="false" dtr="false" t="normal">SUM(AB490:AP490)</f>
        <v>7915891.08</v>
      </c>
      <c r="AB490" s="68" t="n">
        <v>5150580.93</v>
      </c>
      <c r="AC490" s="68" t="n"/>
      <c r="AD490" s="68" t="n">
        <v>1565815.07</v>
      </c>
      <c r="AE490" s="68" t="n">
        <v>1199495.08</v>
      </c>
      <c r="AF490" s="68" t="n"/>
      <c r="AG490" s="68" t="n"/>
      <c r="AH490" s="68" t="n"/>
      <c r="AI490" s="68" t="n"/>
      <c r="AJ490" s="68" t="n"/>
      <c r="AK490" s="68" t="n"/>
      <c r="AL490" s="68" t="n"/>
      <c r="AM490" s="68" t="n"/>
      <c r="AN490" s="68" t="n"/>
      <c r="AO490" s="63" t="n"/>
      <c r="AP490" s="69" t="n"/>
      <c r="AQ490" s="55" t="n">
        <f aca="false" ca="false" dt2D="false" dtr="false" t="normal">+N490-'Приложение №2'!F490</f>
        <v>0.000000001862645149230957</v>
      </c>
    </row>
    <row customHeight="true" ht="15" outlineLevel="0" r="491">
      <c r="A491" s="59" t="n">
        <f aca="false" ca="false" dt2D="false" dtr="false" t="normal">+A490+1</f>
        <v>469</v>
      </c>
      <c r="B491" s="60" t="n">
        <f aca="false" ca="false" dt2D="false" dtr="false" t="normal">+B490+1</f>
        <v>150</v>
      </c>
      <c r="C491" s="70" t="s">
        <v>471</v>
      </c>
      <c r="D491" s="70" t="s">
        <v>473</v>
      </c>
      <c r="E491" s="62" t="n">
        <v>1986</v>
      </c>
      <c r="F491" s="62" t="n">
        <v>2014</v>
      </c>
      <c r="G491" s="62" t="s">
        <v>60</v>
      </c>
      <c r="H491" s="62" t="n">
        <v>4</v>
      </c>
      <c r="I491" s="62" t="n">
        <v>2</v>
      </c>
      <c r="J491" s="68" t="n">
        <v>2148.9</v>
      </c>
      <c r="K491" s="68" t="n">
        <v>816.1</v>
      </c>
      <c r="L491" s="68" t="n">
        <v>639.2</v>
      </c>
      <c r="M491" s="71" t="n">
        <v>59</v>
      </c>
      <c r="N491" s="65" t="n">
        <f aca="false" ca="false" dt2D="false" dtr="false" t="normal">+O491+P491+Q491+R491+S491+T491</f>
        <v>3441399.31</v>
      </c>
      <c r="O491" s="68" t="n"/>
      <c r="P491" s="63" t="n">
        <v>2963031.95</v>
      </c>
      <c r="Q491" s="63" t="n"/>
      <c r="R491" s="63" t="n">
        <v>478367.36</v>
      </c>
      <c r="S491" s="63" t="n"/>
      <c r="T491" s="63" t="n"/>
      <c r="U491" s="63" t="n">
        <f aca="false" ca="false" dt2D="false" dtr="false" t="normal">$N491/($K491+$L491)</f>
        <v>2364.7353191781763</v>
      </c>
      <c r="V491" s="63" t="n">
        <f aca="false" ca="false" dt2D="false" dtr="false" t="normal">$N491/($K491+$L491)</f>
        <v>2364.7353191781763</v>
      </c>
      <c r="W491" s="89" t="n">
        <v>2021</v>
      </c>
      <c r="X491" s="4" t="n">
        <f aca="false" ca="false" dt2D="false" dtr="false" t="normal">+N491-'Приложение №2'!F491</f>
        <v>0</v>
      </c>
      <c r="Y491" s="120" t="e">
        <f aca="false" ca="false" dt2D="false" dtr="false" t="normal">+P491-'[1]Приложение №1'!$P341</f>
        <v>#GETTING_DATA</v>
      </c>
      <c r="AA491" s="65" t="n">
        <f aca="false" ca="false" dt2D="false" dtr="false" t="normal">SUM(AB491:AP491)</f>
        <v>1379472.71</v>
      </c>
      <c r="AB491" s="68" t="n"/>
      <c r="AC491" s="68" t="n">
        <v>0</v>
      </c>
      <c r="AD491" s="68" t="n">
        <v>750815.77</v>
      </c>
      <c r="AE491" s="68" t="n">
        <v>628656.94</v>
      </c>
      <c r="AF491" s="68" t="n">
        <v>0</v>
      </c>
      <c r="AG491" s="68" t="n"/>
      <c r="AH491" s="68" t="n">
        <v>0</v>
      </c>
      <c r="AI491" s="68" t="n">
        <v>0</v>
      </c>
      <c r="AJ491" s="68" t="n">
        <v>0</v>
      </c>
      <c r="AK491" s="68" t="n">
        <v>0</v>
      </c>
      <c r="AL491" s="68" t="n">
        <v>0</v>
      </c>
      <c r="AM491" s="68" t="n">
        <v>0</v>
      </c>
      <c r="AN491" s="68" t="n"/>
      <c r="AO491" s="63" t="n"/>
      <c r="AP491" s="69" t="n"/>
      <c r="AQ491" s="55" t="n">
        <f aca="false" ca="false" dt2D="false" dtr="false" t="normal">+N491-'Приложение №2'!F491</f>
        <v>0</v>
      </c>
    </row>
    <row customHeight="true" ht="15" outlineLevel="0" r="492">
      <c r="A492" s="59" t="n">
        <f aca="false" ca="false" dt2D="false" dtr="false" t="normal">+A491+1</f>
        <v>470</v>
      </c>
      <c r="B492" s="60" t="n">
        <f aca="false" ca="false" dt2D="false" dtr="false" t="normal">+B491+1</f>
        <v>151</v>
      </c>
      <c r="C492" s="70" t="s">
        <v>471</v>
      </c>
      <c r="D492" s="70" t="s">
        <v>474</v>
      </c>
      <c r="E492" s="62" t="n">
        <v>1988</v>
      </c>
      <c r="F492" s="62" t="n">
        <v>2011</v>
      </c>
      <c r="G492" s="62" t="s">
        <v>60</v>
      </c>
      <c r="H492" s="62" t="n">
        <v>4</v>
      </c>
      <c r="I492" s="62" t="n">
        <v>4</v>
      </c>
      <c r="J492" s="68" t="n">
        <v>4279.8</v>
      </c>
      <c r="K492" s="68" t="n">
        <v>1760.1</v>
      </c>
      <c r="L492" s="68" t="n">
        <v>1330.2</v>
      </c>
      <c r="M492" s="71" t="n">
        <v>138</v>
      </c>
      <c r="N492" s="65" t="n">
        <f aca="false" ca="false" dt2D="false" dtr="false" t="normal">+O492+P492+Q492+R492+S492+T492</f>
        <v>9424817.94</v>
      </c>
      <c r="O492" s="68" t="n"/>
      <c r="P492" s="63" t="n">
        <f aca="false" ca="false" dt2D="false" dtr="false" t="normal">'Приложение №2'!F492-Q492-R492-S492-O492-T492</f>
        <v>9076538.729999999</v>
      </c>
      <c r="Q492" s="63" t="n"/>
      <c r="R492" s="63" t="n">
        <v>348279.21</v>
      </c>
      <c r="S492" s="63" t="n"/>
      <c r="T492" s="63" t="n"/>
      <c r="U492" s="63" t="n">
        <f aca="false" ca="false" dt2D="false" dtr="false" t="normal">$N492/($K492+$L492)</f>
        <v>3049.8067954567514</v>
      </c>
      <c r="V492" s="63" t="n">
        <f aca="false" ca="false" dt2D="false" dtr="false" t="normal">$N492/($K492+$L492)</f>
        <v>3049.8067954567514</v>
      </c>
      <c r="W492" s="89" t="n">
        <v>2021</v>
      </c>
      <c r="X492" s="4" t="n">
        <f aca="false" ca="false" dt2D="false" dtr="false" t="normal">+N492-'Приложение №2'!F492</f>
        <v>0</v>
      </c>
      <c r="Y492" s="120" t="e">
        <f aca="false" ca="false" dt2D="false" dtr="false" t="normal">+P492-'[1]Приложение №1'!$P342</f>
        <v>#GETTING_DATA</v>
      </c>
      <c r="AA492" s="65" t="n">
        <f aca="false" ca="false" dt2D="false" dtr="false" t="normal">SUM(AB492:AP492)</f>
        <v>2673429.19</v>
      </c>
      <c r="AB492" s="68" t="n"/>
      <c r="AC492" s="68" t="n">
        <v>0</v>
      </c>
      <c r="AD492" s="68" t="n">
        <v>1497982.66</v>
      </c>
      <c r="AE492" s="68" t="n">
        <v>1175446.53</v>
      </c>
      <c r="AF492" s="68" t="n">
        <v>0</v>
      </c>
      <c r="AG492" s="68" t="n"/>
      <c r="AH492" s="68" t="n">
        <v>0</v>
      </c>
      <c r="AI492" s="68" t="n">
        <v>0</v>
      </c>
      <c r="AJ492" s="68" t="n">
        <v>0</v>
      </c>
      <c r="AK492" s="68" t="n">
        <v>0</v>
      </c>
      <c r="AL492" s="68" t="n">
        <v>0</v>
      </c>
      <c r="AM492" s="68" t="n">
        <v>0</v>
      </c>
      <c r="AN492" s="68" t="n"/>
      <c r="AO492" s="63" t="n"/>
      <c r="AP492" s="69" t="n"/>
      <c r="AQ492" s="55" t="n">
        <f aca="false" ca="false" dt2D="false" dtr="false" t="normal">+N492-'Приложение №2'!F492</f>
        <v>0</v>
      </c>
    </row>
    <row customHeight="true" ht="15" outlineLevel="0" r="493">
      <c r="A493" s="59" t="n">
        <f aca="false" ca="false" dt2D="false" dtr="false" t="normal">+A492+1</f>
        <v>471</v>
      </c>
      <c r="B493" s="60" t="n">
        <f aca="false" ca="false" dt2D="false" dtr="false" t="normal">+B492+1</f>
        <v>152</v>
      </c>
      <c r="C493" s="70" t="s">
        <v>471</v>
      </c>
      <c r="D493" s="70" t="s">
        <v>475</v>
      </c>
      <c r="E493" s="62" t="n">
        <v>1989</v>
      </c>
      <c r="F493" s="62" t="n">
        <v>2011</v>
      </c>
      <c r="G493" s="62" t="s">
        <v>60</v>
      </c>
      <c r="H493" s="62" t="n">
        <v>1</v>
      </c>
      <c r="I493" s="62" t="n">
        <v>3</v>
      </c>
      <c r="J493" s="68" t="n">
        <v>4217.9</v>
      </c>
      <c r="K493" s="68" t="n">
        <v>1493.5</v>
      </c>
      <c r="L493" s="68" t="n">
        <v>969.5</v>
      </c>
      <c r="M493" s="71" t="n">
        <v>101</v>
      </c>
      <c r="N493" s="65" t="n">
        <f aca="false" ca="false" dt2D="false" dtr="false" t="normal">+O493+P493+Q493+R493+S493+T493</f>
        <v>13879053.67</v>
      </c>
      <c r="O493" s="68" t="n"/>
      <c r="P493" s="63" t="n">
        <f aca="false" ca="false" dt2D="false" dtr="false" t="normal">'Приложение №2'!F493-Q493-R493-S493-O493-T493</f>
        <v>13276516.65</v>
      </c>
      <c r="Q493" s="63" t="n"/>
      <c r="R493" s="63" t="n">
        <v>602537.02</v>
      </c>
      <c r="S493" s="63" t="n"/>
      <c r="T493" s="63" t="n"/>
      <c r="U493" s="63" t="n">
        <f aca="false" ca="false" dt2D="false" dtr="false" t="normal">$N493/($K493+$L493)</f>
        <v>5635.01976045473</v>
      </c>
      <c r="V493" s="63" t="n">
        <f aca="false" ca="false" dt2D="false" dtr="false" t="normal">$N493/($K493+$L493)</f>
        <v>5635.01976045473</v>
      </c>
      <c r="W493" s="89" t="n">
        <v>2021</v>
      </c>
      <c r="X493" s="4" t="n">
        <f aca="false" ca="false" dt2D="false" dtr="false" t="normal">+N493-'Приложение №2'!F493</f>
        <v>0</v>
      </c>
      <c r="Y493" s="120" t="e">
        <f aca="false" ca="false" dt2D="false" dtr="false" t="normal">+P493-'[1]Приложение №1'!$P374</f>
        <v>#GETTING_DATA</v>
      </c>
      <c r="AA493" s="65" t="n">
        <f aca="false" ca="false" dt2D="false" dtr="false" t="normal">SUM(AB493:AP493)</f>
        <v>7031072.249999999</v>
      </c>
      <c r="AB493" s="68" t="n">
        <v>4825365.47</v>
      </c>
      <c r="AC493" s="68" t="n">
        <v>0</v>
      </c>
      <c r="AD493" s="68" t="n">
        <v>1252414.14</v>
      </c>
      <c r="AE493" s="68" t="n">
        <v>953292.64</v>
      </c>
      <c r="AF493" s="68" t="n">
        <v>0</v>
      </c>
      <c r="AG493" s="68" t="n"/>
      <c r="AH493" s="68" t="n">
        <v>0</v>
      </c>
      <c r="AI493" s="68" t="n">
        <v>0</v>
      </c>
      <c r="AJ493" s="68" t="n">
        <v>0</v>
      </c>
      <c r="AK493" s="68" t="n">
        <v>0</v>
      </c>
      <c r="AL493" s="68" t="n">
        <v>0</v>
      </c>
      <c r="AM493" s="68" t="n">
        <v>0</v>
      </c>
      <c r="AN493" s="68" t="n"/>
      <c r="AO493" s="63" t="n"/>
      <c r="AP493" s="69" t="n"/>
      <c r="AQ493" s="55" t="n">
        <f aca="false" ca="false" dt2D="false" dtr="false" t="normal">+N493-'Приложение №2'!F493</f>
        <v>0</v>
      </c>
    </row>
    <row customHeight="true" ht="15" outlineLevel="0" r="494">
      <c r="A494" s="59" t="n">
        <f aca="false" ca="false" dt2D="false" dtr="false" t="normal">+A493+1</f>
        <v>472</v>
      </c>
      <c r="B494" s="60" t="n">
        <f aca="false" ca="false" dt2D="false" dtr="false" t="normal">+B493+1</f>
        <v>153</v>
      </c>
      <c r="C494" s="70" t="s">
        <v>471</v>
      </c>
      <c r="D494" s="70" t="s">
        <v>476</v>
      </c>
      <c r="E494" s="62" t="n">
        <v>1988</v>
      </c>
      <c r="F494" s="62" t="n">
        <v>2011</v>
      </c>
      <c r="G494" s="62" t="s">
        <v>60</v>
      </c>
      <c r="H494" s="62" t="n">
        <v>4</v>
      </c>
      <c r="I494" s="62" t="n">
        <v>4</v>
      </c>
      <c r="J494" s="68" t="n">
        <v>4288.9</v>
      </c>
      <c r="K494" s="68" t="n">
        <v>1752.1</v>
      </c>
      <c r="L494" s="68" t="n">
        <v>1363.4</v>
      </c>
      <c r="M494" s="71" t="n">
        <v>142</v>
      </c>
      <c r="N494" s="65" t="n">
        <f aca="false" ca="false" dt2D="false" dtr="false" t="normal">+O494+P494+Q494+R494+S494+T494</f>
        <v>12842710.29</v>
      </c>
      <c r="O494" s="68" t="n"/>
      <c r="P494" s="63" t="n">
        <f aca="false" ca="false" dt2D="false" dtr="false" t="normal">'Приложение №2'!F494-Q494-R494-S494-O494-T494</f>
        <v>12128618.93</v>
      </c>
      <c r="Q494" s="63" t="n"/>
      <c r="R494" s="63" t="n">
        <v>714091.36</v>
      </c>
      <c r="S494" s="63" t="n"/>
      <c r="T494" s="63" t="n"/>
      <c r="U494" s="63" t="n">
        <f aca="false" ca="false" dt2D="false" dtr="false" t="normal">$N494/($K494+$L494)</f>
        <v>4122.19877708233</v>
      </c>
      <c r="V494" s="63" t="n">
        <f aca="false" ca="false" dt2D="false" dtr="false" t="normal">$N494/($K494+$L494)</f>
        <v>4122.19877708233</v>
      </c>
      <c r="W494" s="89" t="n">
        <v>2021</v>
      </c>
      <c r="X494" s="4" t="n">
        <f aca="false" ca="false" dt2D="false" dtr="false" t="normal">+N494-'Приложение №2'!F494</f>
        <v>0</v>
      </c>
      <c r="Y494" s="120" t="e">
        <f aca="false" ca="false" dt2D="false" dtr="false" t="normal">+P494-'[1]Приложение №1'!$P375</f>
        <v>#GETTING_DATA</v>
      </c>
      <c r="AA494" s="65" t="n">
        <f aca="false" ca="false" dt2D="false" dtr="false" t="normal">SUM(AB494:AP494)</f>
        <v>7972294.92</v>
      </c>
      <c r="AB494" s="68" t="n">
        <v>5158981.36</v>
      </c>
      <c r="AC494" s="68" t="n">
        <v>0</v>
      </c>
      <c r="AD494" s="68" t="n">
        <v>1562547.3</v>
      </c>
      <c r="AE494" s="68" t="n">
        <v>1250766.26</v>
      </c>
      <c r="AF494" s="68" t="n">
        <v>0</v>
      </c>
      <c r="AG494" s="68" t="n"/>
      <c r="AH494" s="68" t="n">
        <v>0</v>
      </c>
      <c r="AI494" s="68" t="n">
        <v>0</v>
      </c>
      <c r="AJ494" s="68" t="n">
        <v>0</v>
      </c>
      <c r="AK494" s="68" t="n">
        <v>0</v>
      </c>
      <c r="AL494" s="68" t="n">
        <v>0</v>
      </c>
      <c r="AM494" s="68" t="n">
        <v>0</v>
      </c>
      <c r="AN494" s="68" t="n"/>
      <c r="AO494" s="63" t="n"/>
      <c r="AP494" s="69" t="n"/>
      <c r="AQ494" s="55" t="n">
        <f aca="false" ca="false" dt2D="false" dtr="false" t="normal">+N494-'Приложение №2'!F494</f>
        <v>0</v>
      </c>
    </row>
    <row customHeight="true" ht="15" outlineLevel="0" r="495">
      <c r="A495" s="59" t="n">
        <f aca="false" ca="false" dt2D="false" dtr="false" t="normal">+A494+1</f>
        <v>473</v>
      </c>
      <c r="B495" s="60" t="n">
        <f aca="false" ca="false" dt2D="false" dtr="false" t="normal">+B494+1</f>
        <v>154</v>
      </c>
      <c r="C495" s="70" t="s">
        <v>471</v>
      </c>
      <c r="D495" s="70" t="s">
        <v>477</v>
      </c>
      <c r="E495" s="62" t="n">
        <v>1989</v>
      </c>
      <c r="F495" s="62" t="n">
        <v>2011</v>
      </c>
      <c r="G495" s="62" t="s">
        <v>60</v>
      </c>
      <c r="H495" s="62" t="n">
        <v>4</v>
      </c>
      <c r="I495" s="62" t="n">
        <v>4</v>
      </c>
      <c r="J495" s="68" t="n">
        <v>4284.7</v>
      </c>
      <c r="K495" s="68" t="n">
        <v>1755.8</v>
      </c>
      <c r="L495" s="68" t="n">
        <v>1343</v>
      </c>
      <c r="M495" s="71" t="n">
        <v>133</v>
      </c>
      <c r="N495" s="65" t="n">
        <f aca="false" ca="false" dt2D="false" dtr="false" t="normal">+O495+P495+Q495+R495+S495+T495</f>
        <v>12877165.870000001</v>
      </c>
      <c r="O495" s="68" t="n"/>
      <c r="P495" s="63" t="n">
        <f aca="false" ca="false" dt2D="false" dtr="false" t="normal">'Приложение №2'!F495-Q495-R495-S495-O495-T495</f>
        <v>12121212.750000002</v>
      </c>
      <c r="Q495" s="63" t="n"/>
      <c r="R495" s="63" t="n">
        <v>755953.12</v>
      </c>
      <c r="S495" s="63" t="n"/>
      <c r="T495" s="63" t="n"/>
      <c r="U495" s="63" t="n">
        <f aca="false" ca="false" dt2D="false" dtr="false" t="normal">$N495/($K495+$L495)</f>
        <v>4155.533067639086</v>
      </c>
      <c r="V495" s="63" t="n">
        <f aca="false" ca="false" dt2D="false" dtr="false" t="normal">$N495/($K495+$L495)</f>
        <v>4155.533067639086</v>
      </c>
      <c r="W495" s="89" t="n">
        <v>2021</v>
      </c>
      <c r="X495" s="4" t="n">
        <f aca="false" ca="false" dt2D="false" dtr="false" t="normal">+N495-'Приложение №2'!F495</f>
        <v>0</v>
      </c>
      <c r="Y495" s="120" t="e">
        <f aca="false" ca="false" dt2D="false" dtr="false" t="normal">+P495-'[1]Приложение №1'!$P376</f>
        <v>#GETTING_DATA</v>
      </c>
      <c r="AA495" s="65" t="n">
        <f aca="false" ca="false" dt2D="false" dtr="false" t="normal">SUM(AB495:AP495)</f>
        <v>8153802.2</v>
      </c>
      <c r="AB495" s="68" t="n">
        <v>5339539.36</v>
      </c>
      <c r="AC495" s="68" t="n">
        <v>0</v>
      </c>
      <c r="AD495" s="68" t="n">
        <v>1565617.87</v>
      </c>
      <c r="AE495" s="68" t="n">
        <v>1248644.97</v>
      </c>
      <c r="AF495" s="68" t="n">
        <v>0</v>
      </c>
      <c r="AG495" s="68" t="n"/>
      <c r="AH495" s="68" t="n">
        <v>0</v>
      </c>
      <c r="AI495" s="68" t="n">
        <v>0</v>
      </c>
      <c r="AJ495" s="68" t="n">
        <v>0</v>
      </c>
      <c r="AK495" s="68" t="n">
        <v>0</v>
      </c>
      <c r="AL495" s="68" t="n">
        <v>0</v>
      </c>
      <c r="AM495" s="68" t="n">
        <v>0</v>
      </c>
      <c r="AN495" s="68" t="n"/>
      <c r="AO495" s="63" t="n"/>
      <c r="AP495" s="69" t="n"/>
      <c r="AQ495" s="55" t="n">
        <f aca="false" ca="false" dt2D="false" dtr="false" t="normal">+N495-'Приложение №2'!F495</f>
        <v>0</v>
      </c>
    </row>
    <row customHeight="true" ht="15" outlineLevel="0" r="496">
      <c r="A496" s="59" t="n">
        <f aca="false" ca="false" dt2D="false" dtr="false" t="normal">+A495+1</f>
        <v>474</v>
      </c>
      <c r="B496" s="60" t="n">
        <f aca="false" ca="false" dt2D="false" dtr="false" t="normal">+B495+1</f>
        <v>155</v>
      </c>
      <c r="C496" s="70" t="s">
        <v>471</v>
      </c>
      <c r="D496" s="70" t="s">
        <v>478</v>
      </c>
      <c r="E496" s="62" t="n">
        <v>1985</v>
      </c>
      <c r="F496" s="62" t="n">
        <v>2011</v>
      </c>
      <c r="G496" s="62" t="s">
        <v>60</v>
      </c>
      <c r="H496" s="62" t="n">
        <v>4</v>
      </c>
      <c r="I496" s="62" t="n">
        <v>4</v>
      </c>
      <c r="J496" s="68" t="n">
        <v>4301.8</v>
      </c>
      <c r="K496" s="68" t="n">
        <v>1758</v>
      </c>
      <c r="L496" s="68" t="n">
        <v>1356.6</v>
      </c>
      <c r="M496" s="71" t="n">
        <v>164</v>
      </c>
      <c r="N496" s="65" t="n">
        <f aca="false" ca="false" dt2D="false" dtr="false" t="normal">+O496+P496+Q496+R496+S496+T496</f>
        <v>2757498.04</v>
      </c>
      <c r="O496" s="68" t="n"/>
      <c r="P496" s="63" t="n">
        <f aca="false" ca="false" dt2D="false" dtr="false" t="normal">'Приложение №2'!F496-Q496-R496-S496-O496-T496</f>
        <v>1962840.85</v>
      </c>
      <c r="Q496" s="63" t="n"/>
      <c r="R496" s="63" t="n">
        <v>794657.19</v>
      </c>
      <c r="S496" s="63" t="n"/>
      <c r="T496" s="63" t="n"/>
      <c r="U496" s="63" t="n">
        <f aca="false" ca="false" dt2D="false" dtr="false" t="normal">$N496/($K496+$L496)</f>
        <v>885.3458036344956</v>
      </c>
      <c r="V496" s="63" t="n">
        <f aca="false" ca="false" dt2D="false" dtr="false" t="normal">$N496/($K496+$L496)</f>
        <v>885.3458036344956</v>
      </c>
      <c r="W496" s="89" t="n">
        <v>2021</v>
      </c>
      <c r="X496" s="4" t="n">
        <f aca="false" ca="false" dt2D="false" dtr="false" t="normal">+N496-'Приложение №2'!F496</f>
        <v>0</v>
      </c>
      <c r="Y496" s="120" t="e">
        <f aca="false" ca="false" dt2D="false" dtr="false" t="normal">+P496-'[1]Приложение №1'!$P376</f>
        <v>#GETTING_DATA</v>
      </c>
      <c r="AA496" s="65" t="n">
        <f aca="false" ca="false" dt2D="false" dtr="false" t="normal">SUM(AB496:AP496)</f>
        <v>2757498.04</v>
      </c>
      <c r="AB496" s="68" t="n">
        <v>0</v>
      </c>
      <c r="AC496" s="68" t="n">
        <v>0</v>
      </c>
      <c r="AD496" s="68" t="n">
        <v>1503507.42</v>
      </c>
      <c r="AE496" s="68" t="n">
        <v>1253990.62</v>
      </c>
      <c r="AF496" s="68" t="n">
        <v>0</v>
      </c>
      <c r="AG496" s="68" t="n"/>
      <c r="AH496" s="68" t="n">
        <v>0</v>
      </c>
      <c r="AI496" s="68" t="n">
        <v>0</v>
      </c>
      <c r="AJ496" s="68" t="n">
        <v>0</v>
      </c>
      <c r="AK496" s="68" t="n">
        <v>0</v>
      </c>
      <c r="AL496" s="68" t="n">
        <v>0</v>
      </c>
      <c r="AM496" s="68" t="n">
        <v>0</v>
      </c>
      <c r="AN496" s="68" t="n"/>
      <c r="AO496" s="63" t="n"/>
      <c r="AP496" s="69" t="n"/>
      <c r="AQ496" s="55" t="n">
        <f aca="false" ca="false" dt2D="false" dtr="false" t="normal">+N496-'Приложение №2'!F496</f>
        <v>0</v>
      </c>
    </row>
    <row customHeight="true" ht="15" outlineLevel="0" r="497">
      <c r="A497" s="59" t="n">
        <f aca="false" ca="false" dt2D="false" dtr="false" t="normal">+A496+1</f>
        <v>475</v>
      </c>
      <c r="B497" s="60" t="n">
        <f aca="false" ca="false" dt2D="false" dtr="false" t="normal">+B496+1</f>
        <v>156</v>
      </c>
      <c r="C497" s="70" t="s">
        <v>471</v>
      </c>
      <c r="D497" s="70" t="s">
        <v>479</v>
      </c>
      <c r="E497" s="62" t="n">
        <v>1989</v>
      </c>
      <c r="F497" s="62" t="n">
        <v>2011</v>
      </c>
      <c r="G497" s="62" t="s">
        <v>60</v>
      </c>
      <c r="H497" s="62" t="n">
        <v>5</v>
      </c>
      <c r="I497" s="62" t="n">
        <v>3</v>
      </c>
      <c r="J497" s="68" t="n">
        <v>3223.3</v>
      </c>
      <c r="K497" s="68" t="n">
        <v>1604.2</v>
      </c>
      <c r="L497" s="68" t="n">
        <v>1171.8</v>
      </c>
      <c r="M497" s="71" t="n">
        <v>123</v>
      </c>
      <c r="N497" s="65" t="n">
        <f aca="false" ca="false" dt2D="false" dtr="false" t="normal">+O497+P497+Q497+R497+S497+T497</f>
        <v>4983846.859999999</v>
      </c>
      <c r="O497" s="68" t="n"/>
      <c r="P497" s="63" t="n">
        <f aca="false" ca="false" dt2D="false" dtr="false" t="normal">'Приложение №2'!F497-Q497-R497-S497-O497-T497</f>
        <v>4130814.4999999995</v>
      </c>
      <c r="Q497" s="63" t="n"/>
      <c r="R497" s="63" t="n">
        <v>853032.36</v>
      </c>
      <c r="S497" s="63" t="n"/>
      <c r="T497" s="63" t="n"/>
      <c r="U497" s="63" t="n">
        <f aca="false" ca="false" dt2D="false" dtr="false" t="normal">$N497/($K497+$L497)</f>
        <v>1795.3338832853024</v>
      </c>
      <c r="V497" s="63" t="n">
        <f aca="false" ca="false" dt2D="false" dtr="false" t="normal">$N497/($K497+$L497)</f>
        <v>1795.3338832853024</v>
      </c>
      <c r="W497" s="89" t="n">
        <v>2021</v>
      </c>
      <c r="X497" s="4" t="n">
        <f aca="false" ca="false" dt2D="false" dtr="false" t="normal">+N497-'Приложение №2'!F497</f>
        <v>0</v>
      </c>
      <c r="Y497" s="120" t="e">
        <f aca="false" ca="false" dt2D="false" dtr="false" t="normal">+P497-'[1]Приложение №1'!$P374</f>
        <v>#GETTING_DATA</v>
      </c>
      <c r="AA497" s="65" t="n">
        <f aca="false" ca="false" dt2D="false" dtr="false" t="normal">SUM(AB497:AP497)</f>
        <v>4915105.06</v>
      </c>
      <c r="AB497" s="68" t="n">
        <v>4915105.06</v>
      </c>
      <c r="AC497" s="68" t="n">
        <v>0</v>
      </c>
      <c r="AD497" s="68" t="n">
        <v>0</v>
      </c>
      <c r="AE497" s="68" t="n">
        <v>0</v>
      </c>
      <c r="AF497" s="68" t="n">
        <v>0</v>
      </c>
      <c r="AG497" s="68" t="n"/>
      <c r="AH497" s="68" t="n">
        <v>0</v>
      </c>
      <c r="AI497" s="68" t="n">
        <v>0</v>
      </c>
      <c r="AJ497" s="68" t="n">
        <v>0</v>
      </c>
      <c r="AK497" s="68" t="n">
        <v>0</v>
      </c>
      <c r="AL497" s="68" t="n">
        <v>0</v>
      </c>
      <c r="AM497" s="68" t="n">
        <v>0</v>
      </c>
      <c r="AN497" s="68" t="n"/>
      <c r="AO497" s="63" t="n"/>
      <c r="AP497" s="69" t="n"/>
      <c r="AQ497" s="55" t="n">
        <f aca="false" ca="false" dt2D="false" dtr="false" t="normal">+N497-'Приложение №2'!F497</f>
        <v>0</v>
      </c>
    </row>
    <row customHeight="true" ht="15" outlineLevel="0" r="498">
      <c r="A498" s="59" t="n">
        <f aca="false" ca="false" dt2D="false" dtr="false" t="normal">+A497+1</f>
        <v>476</v>
      </c>
      <c r="B498" s="60" t="n">
        <f aca="false" ca="false" dt2D="false" dtr="false" t="normal">+B497+1</f>
        <v>157</v>
      </c>
      <c r="C498" s="70" t="s">
        <v>471</v>
      </c>
      <c r="D498" s="70" t="s">
        <v>480</v>
      </c>
      <c r="E498" s="62" t="n">
        <v>1986</v>
      </c>
      <c r="F498" s="62" t="n">
        <v>2011</v>
      </c>
      <c r="G498" s="62" t="s">
        <v>60</v>
      </c>
      <c r="H498" s="62" t="n">
        <v>4</v>
      </c>
      <c r="I498" s="62" t="n">
        <v>4</v>
      </c>
      <c r="J498" s="68" t="n">
        <v>4215.9</v>
      </c>
      <c r="K498" s="68" t="n">
        <v>1724.5</v>
      </c>
      <c r="L498" s="68" t="n">
        <v>1314.6</v>
      </c>
      <c r="M498" s="71" t="n">
        <v>150</v>
      </c>
      <c r="N498" s="65" t="n">
        <f aca="false" ca="false" dt2D="false" dtr="false" t="normal">+O498+P498+Q498+R498+S498+T498</f>
        <v>8460981.96</v>
      </c>
      <c r="O498" s="68" t="n"/>
      <c r="P498" s="63" t="n">
        <f aca="false" ca="false" dt2D="false" dtr="false" t="normal">'Приложение №2'!F498-Q498-R498-S498-O498-T498</f>
        <v>7498080.290000001</v>
      </c>
      <c r="Q498" s="63" t="n"/>
      <c r="R498" s="63" t="n">
        <v>962901.67</v>
      </c>
      <c r="S498" s="63" t="n"/>
      <c r="T498" s="63" t="n"/>
      <c r="U498" s="63" t="n">
        <f aca="false" ca="false" dt2D="false" dtr="false" t="normal">$N498/($K498+$L498)</f>
        <v>2784.0419729525192</v>
      </c>
      <c r="V498" s="63" t="n">
        <f aca="false" ca="false" dt2D="false" dtr="false" t="normal">$N498/($K498+$L498)</f>
        <v>2784.0419729525192</v>
      </c>
      <c r="W498" s="89" t="n">
        <v>2021</v>
      </c>
      <c r="X498" s="4" t="n">
        <f aca="false" ca="false" dt2D="false" dtr="false" t="normal">+N498-'Приложение №2'!F498</f>
        <v>0</v>
      </c>
      <c r="Y498" s="120" t="e">
        <f aca="false" ca="false" dt2D="false" dtr="false" t="normal">+P498-'[1]Приложение №1'!$P375</f>
        <v>#GETTING_DATA</v>
      </c>
      <c r="AA498" s="65" t="n">
        <f aca="false" ca="false" dt2D="false" dtr="false" t="normal">SUM(AB498:AP498)</f>
        <v>8420909.39</v>
      </c>
      <c r="AB498" s="68" t="n">
        <v>5266287.76</v>
      </c>
      <c r="AC498" s="68" t="n">
        <v>0</v>
      </c>
      <c r="AD498" s="68" t="n">
        <v>2048617.96</v>
      </c>
      <c r="AE498" s="68" t="n">
        <v>1106003.67</v>
      </c>
      <c r="AF498" s="68" t="n">
        <v>0</v>
      </c>
      <c r="AG498" s="68" t="n"/>
      <c r="AH498" s="68" t="n">
        <v>0</v>
      </c>
      <c r="AI498" s="68" t="n">
        <v>0</v>
      </c>
      <c r="AJ498" s="68" t="n">
        <v>0</v>
      </c>
      <c r="AK498" s="68" t="n">
        <v>0</v>
      </c>
      <c r="AL498" s="68" t="n">
        <v>0</v>
      </c>
      <c r="AM498" s="68" t="n">
        <v>0</v>
      </c>
      <c r="AN498" s="68" t="n"/>
      <c r="AO498" s="63" t="n"/>
      <c r="AP498" s="69" t="n"/>
      <c r="AQ498" s="55" t="n">
        <f aca="false" ca="false" dt2D="false" dtr="false" t="normal">+N498-'Приложение №2'!F498</f>
        <v>0</v>
      </c>
    </row>
    <row customHeight="true" ht="15" outlineLevel="0" r="499">
      <c r="A499" s="59" t="n">
        <f aca="false" ca="false" dt2D="false" dtr="false" t="normal">+A498+1</f>
        <v>477</v>
      </c>
      <c r="B499" s="60" t="n">
        <f aca="false" ca="false" dt2D="false" dtr="false" t="normal">+B498+1</f>
        <v>158</v>
      </c>
      <c r="C499" s="70" t="s">
        <v>471</v>
      </c>
      <c r="D499" s="70" t="s">
        <v>481</v>
      </c>
      <c r="E499" s="62" t="n">
        <v>1985</v>
      </c>
      <c r="F499" s="62" t="n">
        <v>2011</v>
      </c>
      <c r="G499" s="62" t="s">
        <v>60</v>
      </c>
      <c r="H499" s="62" t="n">
        <v>4</v>
      </c>
      <c r="I499" s="62" t="n">
        <v>4</v>
      </c>
      <c r="J499" s="68" t="n">
        <v>4288.1</v>
      </c>
      <c r="K499" s="68" t="n">
        <v>1765.6</v>
      </c>
      <c r="L499" s="68" t="n">
        <v>1338</v>
      </c>
      <c r="M499" s="71" t="n">
        <v>142</v>
      </c>
      <c r="N499" s="65" t="n">
        <f aca="false" ca="false" dt2D="false" dtr="false" t="normal">+O499+P499+Q499+R499+S499+T499</f>
        <v>8110545.02</v>
      </c>
      <c r="O499" s="68" t="n"/>
      <c r="P499" s="63" t="n">
        <f aca="false" ca="false" dt2D="false" dtr="false" t="normal">'Приложение №2'!F499-Q499-R499-S499-O499-T499</f>
        <v>7162043.75</v>
      </c>
      <c r="Q499" s="63" t="n"/>
      <c r="R499" s="63" t="n">
        <v>948501.27</v>
      </c>
      <c r="S499" s="63" t="n"/>
      <c r="T499" s="63" t="n"/>
      <c r="U499" s="63" t="n">
        <f aca="false" ca="false" dt2D="false" dtr="false" t="normal">$N499/($K499+$L499)</f>
        <v>2613.2700799072045</v>
      </c>
      <c r="V499" s="63" t="n">
        <f aca="false" ca="false" dt2D="false" dtr="false" t="normal">$N499/($K499+$L499)</f>
        <v>2613.2700799072045</v>
      </c>
      <c r="W499" s="89" t="n">
        <v>2021</v>
      </c>
      <c r="X499" s="4" t="n">
        <f aca="false" ca="false" dt2D="false" dtr="false" t="normal">+N499-'Приложение №2'!F499</f>
        <v>0</v>
      </c>
      <c r="Y499" s="120" t="e">
        <f aca="false" ca="false" dt2D="false" dtr="false" t="normal">+P499-'[1]Приложение №1'!$P376</f>
        <v>#GETTING_DATA</v>
      </c>
      <c r="AA499" s="65" t="n">
        <f aca="false" ca="false" dt2D="false" dtr="false" t="normal">SUM(AB499:AP499)</f>
        <v>8070401.079999999</v>
      </c>
      <c r="AB499" s="68" t="n">
        <v>5275666.72</v>
      </c>
      <c r="AC499" s="68" t="n">
        <v>0</v>
      </c>
      <c r="AD499" s="68" t="n">
        <v>1651629.4</v>
      </c>
      <c r="AE499" s="68" t="n">
        <v>1143104.96</v>
      </c>
      <c r="AF499" s="68" t="n">
        <v>0</v>
      </c>
      <c r="AG499" s="68" t="n"/>
      <c r="AH499" s="68" t="n">
        <v>0</v>
      </c>
      <c r="AI499" s="68" t="n">
        <v>0</v>
      </c>
      <c r="AJ499" s="68" t="n">
        <v>0</v>
      </c>
      <c r="AK499" s="68" t="n">
        <v>0</v>
      </c>
      <c r="AL499" s="68" t="n">
        <v>0</v>
      </c>
      <c r="AM499" s="68" t="n">
        <v>0</v>
      </c>
      <c r="AN499" s="68" t="n"/>
      <c r="AO499" s="63" t="n"/>
      <c r="AP499" s="69" t="n"/>
      <c r="AQ499" s="55" t="n">
        <f aca="false" ca="false" dt2D="false" dtr="false" t="normal">+N499-'Приложение №2'!F499</f>
        <v>0</v>
      </c>
    </row>
    <row customHeight="true" ht="15" outlineLevel="0" r="500">
      <c r="A500" s="59" t="n">
        <f aca="false" ca="false" dt2D="false" dtr="false" t="normal">+A499+1</f>
        <v>478</v>
      </c>
      <c r="B500" s="60" t="n">
        <f aca="false" ca="false" dt2D="false" dtr="false" t="normal">+B499+1</f>
        <v>159</v>
      </c>
      <c r="C500" s="70" t="s">
        <v>471</v>
      </c>
      <c r="D500" s="70" t="s">
        <v>482</v>
      </c>
      <c r="E500" s="62" t="n">
        <v>1987</v>
      </c>
      <c r="F500" s="62" t="n">
        <v>2011</v>
      </c>
      <c r="G500" s="62" t="s">
        <v>60</v>
      </c>
      <c r="H500" s="62" t="n">
        <v>4</v>
      </c>
      <c r="I500" s="62" t="n">
        <v>4</v>
      </c>
      <c r="J500" s="68" t="n">
        <v>4289.9</v>
      </c>
      <c r="K500" s="68" t="n">
        <v>1763.3</v>
      </c>
      <c r="L500" s="68" t="n">
        <v>1343.6</v>
      </c>
      <c r="M500" s="71" t="n">
        <v>137</v>
      </c>
      <c r="N500" s="65" t="n">
        <f aca="false" ca="false" dt2D="false" dtr="false" t="normal">+O500+P500+Q500+R500+S500+T500</f>
        <v>10717586.879999999</v>
      </c>
      <c r="O500" s="68" t="n"/>
      <c r="P500" s="63" t="n">
        <v>9911118.28</v>
      </c>
      <c r="Q500" s="63" t="n">
        <v>0</v>
      </c>
      <c r="R500" s="63" t="n">
        <v>806468.6</v>
      </c>
      <c r="S500" s="63" t="n"/>
      <c r="T500" s="63" t="n"/>
      <c r="U500" s="63" t="n">
        <f aca="false" ca="false" dt2D="false" dtr="false" t="normal">$N500/($K500+$L500)</f>
        <v>3449.607930734816</v>
      </c>
      <c r="V500" s="63" t="n">
        <f aca="false" ca="false" dt2D="false" dtr="false" t="normal">$N500/($K500+$L500)</f>
        <v>3449.607930734816</v>
      </c>
      <c r="W500" s="89" t="n">
        <v>2021</v>
      </c>
      <c r="X500" s="4" t="n">
        <f aca="false" ca="false" dt2D="false" dtr="false" t="normal">+N500-'Приложение №2'!F500</f>
        <v>-0.000000001862645149230957</v>
      </c>
      <c r="Y500" s="120" t="e">
        <f aca="false" ca="false" dt2D="false" dtr="false" t="normal">+P500-'[1]Приложение №1'!$P353</f>
        <v>#GETTING_DATA</v>
      </c>
      <c r="AA500" s="65" t="n">
        <f aca="false" ca="false" dt2D="false" dtr="false" t="normal">SUM(AB500:AP500)</f>
        <v>7482107.43</v>
      </c>
      <c r="AB500" s="68" t="n">
        <v>4866373.96</v>
      </c>
      <c r="AC500" s="68" t="n">
        <v>0</v>
      </c>
      <c r="AD500" s="68" t="n">
        <v>1450864.28</v>
      </c>
      <c r="AE500" s="68" t="n">
        <v>1164869.19</v>
      </c>
      <c r="AF500" s="68" t="n">
        <v>0</v>
      </c>
      <c r="AG500" s="68" t="n"/>
      <c r="AH500" s="68" t="n">
        <v>0</v>
      </c>
      <c r="AI500" s="68" t="n">
        <v>0</v>
      </c>
      <c r="AJ500" s="68" t="n">
        <v>0</v>
      </c>
      <c r="AK500" s="68" t="n">
        <v>0</v>
      </c>
      <c r="AL500" s="68" t="n">
        <v>0</v>
      </c>
      <c r="AM500" s="68" t="n">
        <v>0</v>
      </c>
      <c r="AN500" s="68" t="n"/>
      <c r="AO500" s="63" t="n"/>
      <c r="AP500" s="69" t="n"/>
      <c r="AQ500" s="55" t="n">
        <f aca="false" ca="false" dt2D="false" dtr="false" t="normal">+N500-'Приложение №2'!F500</f>
        <v>-0.000000001862645149230957</v>
      </c>
    </row>
    <row customHeight="true" ht="15" outlineLevel="0" r="501">
      <c r="A501" s="59" t="n">
        <f aca="false" ca="false" dt2D="false" dtr="false" t="normal">+A500+1</f>
        <v>479</v>
      </c>
      <c r="B501" s="60" t="n">
        <f aca="false" ca="false" dt2D="false" dtr="false" t="normal">+B500+1</f>
        <v>160</v>
      </c>
      <c r="C501" s="70" t="s">
        <v>471</v>
      </c>
      <c r="D501" s="70" t="s">
        <v>483</v>
      </c>
      <c r="E501" s="62" t="n">
        <v>1986</v>
      </c>
      <c r="F501" s="62" t="n">
        <v>2016</v>
      </c>
      <c r="G501" s="62" t="s">
        <v>60</v>
      </c>
      <c r="H501" s="62" t="n">
        <v>4</v>
      </c>
      <c r="I501" s="62" t="n">
        <v>2</v>
      </c>
      <c r="J501" s="68" t="n">
        <v>2150.2</v>
      </c>
      <c r="K501" s="68" t="n">
        <v>881.6</v>
      </c>
      <c r="L501" s="68" t="n">
        <v>676.2</v>
      </c>
      <c r="M501" s="71" t="n">
        <v>72</v>
      </c>
      <c r="N501" s="65" t="n">
        <f aca="false" ca="false" dt2D="false" dtr="false" t="normal">+O501+P501+Q501+R501+S501+T501</f>
        <v>5879150.76</v>
      </c>
      <c r="O501" s="68" t="n"/>
      <c r="P501" s="63" t="n">
        <f aca="false" ca="false" dt2D="false" dtr="false" t="normal">'Приложение №2'!F501-Q501-R501-S501-O501-T501</f>
        <v>5564234.21</v>
      </c>
      <c r="Q501" s="63" t="n"/>
      <c r="R501" s="63" t="n">
        <v>314916.55</v>
      </c>
      <c r="S501" s="63" t="n"/>
      <c r="T501" s="63" t="n"/>
      <c r="U501" s="63" t="n">
        <f aca="false" ca="false" dt2D="false" dtr="false" t="normal">$N501/($K501+$L501)</f>
        <v>3774.008704583386</v>
      </c>
      <c r="V501" s="63" t="n">
        <f aca="false" ca="false" dt2D="false" dtr="false" t="normal">$N501/($K501+$L501)</f>
        <v>3774.008704583386</v>
      </c>
      <c r="W501" s="89" t="n">
        <v>2021</v>
      </c>
      <c r="X501" s="4" t="n">
        <f aca="false" ca="false" dt2D="false" dtr="false" t="normal">+N501-'Приложение №2'!F501</f>
        <v>0</v>
      </c>
      <c r="Y501" s="120" t="e">
        <f aca="false" ca="false" dt2D="false" dtr="false" t="normal">+P501-'[1]Приложение №1'!$P374</f>
        <v>#GETTING_DATA</v>
      </c>
      <c r="AA501" s="65" t="n">
        <f aca="false" ca="false" dt2D="false" dtr="false" t="normal">SUM(AB501:AP501)</f>
        <v>4009597.2399999998</v>
      </c>
      <c r="AB501" s="68" t="n">
        <v>2721005.8</v>
      </c>
      <c r="AC501" s="68" t="n">
        <v>0</v>
      </c>
      <c r="AD501" s="68" t="n">
        <v>747032.01</v>
      </c>
      <c r="AE501" s="68" t="n">
        <v>541559.43</v>
      </c>
      <c r="AF501" s="68" t="n">
        <v>0</v>
      </c>
      <c r="AG501" s="68" t="n"/>
      <c r="AH501" s="68" t="n">
        <v>0</v>
      </c>
      <c r="AI501" s="68" t="n">
        <v>0</v>
      </c>
      <c r="AJ501" s="68" t="n">
        <v>0</v>
      </c>
      <c r="AK501" s="68" t="n">
        <v>0</v>
      </c>
      <c r="AL501" s="68" t="n">
        <v>0</v>
      </c>
      <c r="AM501" s="68" t="n">
        <v>0</v>
      </c>
      <c r="AN501" s="68" t="n"/>
      <c r="AO501" s="63" t="n"/>
      <c r="AP501" s="69" t="n"/>
      <c r="AQ501" s="55" t="n">
        <f aca="false" ca="false" dt2D="false" dtr="false" t="normal">+N501-'Приложение №2'!F501</f>
        <v>0</v>
      </c>
    </row>
    <row customHeight="true" ht="15" outlineLevel="0" r="502">
      <c r="A502" s="59" t="n">
        <f aca="false" ca="false" dt2D="false" dtr="false" t="normal">+A501+1</f>
        <v>480</v>
      </c>
      <c r="B502" s="60" t="n">
        <f aca="false" ca="false" dt2D="false" dtr="false" t="normal">+B501+1</f>
        <v>161</v>
      </c>
      <c r="C502" s="70" t="s">
        <v>471</v>
      </c>
      <c r="D502" s="70" t="s">
        <v>484</v>
      </c>
      <c r="E502" s="62" t="n">
        <v>1986</v>
      </c>
      <c r="F502" s="62" t="n">
        <v>2011</v>
      </c>
      <c r="G502" s="62" t="s">
        <v>60</v>
      </c>
      <c r="H502" s="62" t="n">
        <v>4</v>
      </c>
      <c r="I502" s="62" t="n">
        <v>2</v>
      </c>
      <c r="J502" s="68" t="n">
        <v>2131.7</v>
      </c>
      <c r="K502" s="68" t="n">
        <v>880.2</v>
      </c>
      <c r="L502" s="68" t="n">
        <v>661.2</v>
      </c>
      <c r="M502" s="71" t="n">
        <v>88</v>
      </c>
      <c r="N502" s="65" t="n">
        <f aca="false" ca="false" dt2D="false" dtr="false" t="normal">+O502+P502+Q502+R502+S502+T502</f>
        <v>3977836.8200000003</v>
      </c>
      <c r="O502" s="68" t="n"/>
      <c r="P502" s="63" t="n">
        <f aca="false" ca="false" dt2D="false" dtr="false" t="normal">'Приложение №2'!F502-Q502-R502-S502-O502-T502</f>
        <v>3724131.6700000004</v>
      </c>
      <c r="Q502" s="63" t="n"/>
      <c r="R502" s="63" t="n">
        <v>253705.15</v>
      </c>
      <c r="S502" s="63" t="n"/>
      <c r="T502" s="63" t="n"/>
      <c r="U502" s="63" t="n">
        <f aca="false" ca="false" dt2D="false" dtr="false" t="normal">$N502/($K502+$L502)</f>
        <v>2580.664863111457</v>
      </c>
      <c r="V502" s="63" t="n">
        <f aca="false" ca="false" dt2D="false" dtr="false" t="normal">$N502/($K502+$L502)</f>
        <v>2580.664863111457</v>
      </c>
      <c r="W502" s="89" t="n">
        <v>2021</v>
      </c>
      <c r="X502" s="4" t="n">
        <f aca="false" ca="false" dt2D="false" dtr="false" t="normal">+N502-'Приложение №2'!F502</f>
        <v>0</v>
      </c>
      <c r="Y502" s="120" t="e">
        <f aca="false" ca="false" dt2D="false" dtr="false" t="normal">+P502-'[1]Приложение №1'!$P375</f>
        <v>#GETTING_DATA</v>
      </c>
      <c r="AA502" s="65" t="n">
        <f aca="false" ca="false" dt2D="false" dtr="false" t="normal">SUM(AB502:AP502)</f>
        <v>1332123.1600000001</v>
      </c>
      <c r="AB502" s="68" t="n">
        <v>0</v>
      </c>
      <c r="AC502" s="68" t="n">
        <v>0</v>
      </c>
      <c r="AD502" s="68" t="n">
        <v>726669.24</v>
      </c>
      <c r="AE502" s="68" t="n">
        <v>605453.92</v>
      </c>
      <c r="AF502" s="68" t="n">
        <v>0</v>
      </c>
      <c r="AG502" s="68" t="n"/>
      <c r="AH502" s="68" t="n">
        <v>0</v>
      </c>
      <c r="AI502" s="68" t="n">
        <v>0</v>
      </c>
      <c r="AJ502" s="68" t="n">
        <v>0</v>
      </c>
      <c r="AK502" s="68" t="n">
        <v>0</v>
      </c>
      <c r="AL502" s="68" t="n">
        <v>0</v>
      </c>
      <c r="AM502" s="68" t="n">
        <v>0</v>
      </c>
      <c r="AN502" s="68" t="n"/>
      <c r="AO502" s="63" t="n"/>
      <c r="AP502" s="69" t="n"/>
      <c r="AQ502" s="55" t="n">
        <f aca="false" ca="false" dt2D="false" dtr="false" t="normal">+N502-'Приложение №2'!F502</f>
        <v>0</v>
      </c>
    </row>
    <row customHeight="true" ht="15" outlineLevel="0" r="503">
      <c r="A503" s="59" t="n">
        <f aca="false" ca="false" dt2D="false" dtr="false" t="normal">+A502+1</f>
        <v>481</v>
      </c>
      <c r="B503" s="60" t="n">
        <f aca="false" ca="false" dt2D="false" dtr="false" t="normal">+B502+1</f>
        <v>162</v>
      </c>
      <c r="C503" s="70" t="s">
        <v>471</v>
      </c>
      <c r="D503" s="70" t="s">
        <v>485</v>
      </c>
      <c r="E503" s="62" t="n">
        <v>1987</v>
      </c>
      <c r="F503" s="62" t="n">
        <v>2011</v>
      </c>
      <c r="G503" s="62" t="s">
        <v>60</v>
      </c>
      <c r="H503" s="62" t="n">
        <v>4</v>
      </c>
      <c r="I503" s="62" t="n">
        <v>2</v>
      </c>
      <c r="J503" s="68" t="n">
        <v>4275.4</v>
      </c>
      <c r="K503" s="68" t="n">
        <v>1756</v>
      </c>
      <c r="L503" s="68" t="n">
        <v>1332.7</v>
      </c>
      <c r="M503" s="71" t="n">
        <v>151</v>
      </c>
      <c r="N503" s="65" t="n">
        <f aca="false" ca="false" dt2D="false" dtr="false" t="normal">+O503+P503+Q503+R503+S503+T503</f>
        <v>12369104.36</v>
      </c>
      <c r="O503" s="68" t="n"/>
      <c r="P503" s="63" t="n">
        <f aca="false" ca="false" dt2D="false" dtr="false" t="normal">11324398.96+71733.69</f>
        <v>11396132.65</v>
      </c>
      <c r="Q503" s="63" t="n"/>
      <c r="R503" s="63" t="n">
        <v>972971.71</v>
      </c>
      <c r="S503" s="63" t="n"/>
      <c r="T503" s="63" t="n"/>
      <c r="U503" s="63" t="n">
        <f aca="false" ca="false" dt2D="false" dtr="false" t="normal">$N503/($K503+$L503)</f>
        <v>4004.6311911160037</v>
      </c>
      <c r="V503" s="63" t="n">
        <f aca="false" ca="false" dt2D="false" dtr="false" t="normal">$N503/($K503+$L503)</f>
        <v>4004.6311911160037</v>
      </c>
      <c r="W503" s="89" t="n">
        <v>2021</v>
      </c>
      <c r="X503" s="4" t="n">
        <f aca="false" ca="false" dt2D="false" dtr="false" t="normal">+N503-'Приложение №2'!F503</f>
        <v>0</v>
      </c>
      <c r="Y503" s="120" t="e">
        <f aca="false" ca="false" dt2D="false" dtr="false" t="normal">+P503-'[1]Приложение №1'!$P376</f>
        <v>#GETTING_DATA</v>
      </c>
      <c r="AA503" s="65" t="n">
        <f aca="false" ca="false" dt2D="false" dtr="false" t="normal">SUM(AB503:AP503)</f>
        <v>8061550.11</v>
      </c>
      <c r="AB503" s="68" t="n">
        <v>5191332.24</v>
      </c>
      <c r="AC503" s="68" t="n">
        <v>0</v>
      </c>
      <c r="AD503" s="68" t="n">
        <v>1614012.13</v>
      </c>
      <c r="AE503" s="68" t="n">
        <v>1256205.74</v>
      </c>
      <c r="AF503" s="68" t="n">
        <v>0</v>
      </c>
      <c r="AG503" s="68" t="n"/>
      <c r="AH503" s="68" t="n">
        <v>0</v>
      </c>
      <c r="AI503" s="68" t="n">
        <v>0</v>
      </c>
      <c r="AJ503" s="68" t="n">
        <v>0</v>
      </c>
      <c r="AK503" s="68" t="n">
        <v>0</v>
      </c>
      <c r="AL503" s="68" t="n">
        <v>0</v>
      </c>
      <c r="AM503" s="68" t="n">
        <v>0</v>
      </c>
      <c r="AN503" s="68" t="n"/>
      <c r="AO503" s="63" t="n"/>
      <c r="AP503" s="69" t="n"/>
      <c r="AQ503" s="55" t="n">
        <f aca="false" ca="false" dt2D="false" dtr="false" t="normal">+N503-'Приложение №2'!F503</f>
        <v>0</v>
      </c>
    </row>
    <row customHeight="true" ht="15" outlineLevel="0" r="504">
      <c r="A504" s="59" t="n">
        <f aca="false" ca="false" dt2D="false" dtr="false" t="normal">+A503+1</f>
        <v>482</v>
      </c>
      <c r="B504" s="60" t="n">
        <f aca="false" ca="false" dt2D="false" dtr="false" t="normal">+B503+1</f>
        <v>163</v>
      </c>
      <c r="C504" s="70" t="s">
        <v>125</v>
      </c>
      <c r="D504" s="70" t="s">
        <v>486</v>
      </c>
      <c r="E504" s="62" t="n">
        <v>1988</v>
      </c>
      <c r="F504" s="62" t="n">
        <v>2009</v>
      </c>
      <c r="G504" s="62" t="s">
        <v>70</v>
      </c>
      <c r="H504" s="62" t="n">
        <v>5</v>
      </c>
      <c r="I504" s="62" t="n">
        <v>2</v>
      </c>
      <c r="J504" s="68" t="n">
        <v>1751.4</v>
      </c>
      <c r="K504" s="68" t="n">
        <v>1355.8</v>
      </c>
      <c r="L504" s="68" t="n">
        <v>225.8</v>
      </c>
      <c r="M504" s="71" t="n">
        <v>51</v>
      </c>
      <c r="N504" s="65" t="n">
        <f aca="false" ca="false" dt2D="false" dtr="false" t="normal">+O504+P504+Q504+R504+S504+T504</f>
        <v>1996588.1600000001</v>
      </c>
      <c r="O504" s="68" t="n"/>
      <c r="P504" s="63" t="n"/>
      <c r="Q504" s="63" t="n"/>
      <c r="R504" s="63" t="n">
        <v>532480.92</v>
      </c>
      <c r="S504" s="63" t="n">
        <v>1464107.24</v>
      </c>
      <c r="T504" s="63" t="n"/>
      <c r="U504" s="63" t="n">
        <f aca="false" ca="false" dt2D="false" dtr="false" t="normal">$N504/($K504+$L504)</f>
        <v>1262.3850278199293</v>
      </c>
      <c r="V504" s="63" t="n">
        <f aca="false" ca="false" dt2D="false" dtr="false" t="normal">$N504/($K504+$L504)</f>
        <v>1262.3850278199293</v>
      </c>
      <c r="W504" s="89" t="n">
        <v>2021</v>
      </c>
      <c r="X504" s="4" t="n">
        <f aca="false" ca="false" dt2D="false" dtr="false" t="normal">+N504-'Приложение №2'!F504</f>
        <v>0</v>
      </c>
      <c r="Y504" s="120" t="e">
        <f aca="false" ca="false" dt2D="false" dtr="false" t="normal">+P504-'[1]Приложение №1'!$P376</f>
        <v>#GETTING_DATA</v>
      </c>
      <c r="AA504" s="65" t="n">
        <f aca="false" ca="false" dt2D="false" dtr="false" t="normal">SUM(AB504:AP504)</f>
        <v>1996588.1600000001</v>
      </c>
      <c r="AB504" s="68" t="n">
        <v>1578783.79</v>
      </c>
      <c r="AC504" s="68" t="n">
        <v>0</v>
      </c>
      <c r="AD504" s="68" t="n">
        <v>417804.37</v>
      </c>
      <c r="AE504" s="68" t="n"/>
      <c r="AF504" s="68" t="n"/>
      <c r="AG504" s="68" t="n"/>
      <c r="AH504" s="68" t="n"/>
      <c r="AI504" s="68" t="n">
        <v>0</v>
      </c>
      <c r="AJ504" s="68" t="n">
        <v>0</v>
      </c>
      <c r="AK504" s="68" t="n">
        <v>0</v>
      </c>
      <c r="AL504" s="68" t="n">
        <v>0</v>
      </c>
      <c r="AM504" s="68" t="n">
        <v>0</v>
      </c>
      <c r="AN504" s="68" t="n"/>
      <c r="AO504" s="63" t="n"/>
      <c r="AP504" s="69" t="n"/>
      <c r="AQ504" s="55" t="n">
        <f aca="false" ca="false" dt2D="false" dtr="false" t="normal">+N504-'Приложение №2'!F504</f>
        <v>0</v>
      </c>
    </row>
    <row customHeight="true" ht="15" outlineLevel="0" r="505">
      <c r="A505" s="59" t="n">
        <f aca="false" ca="false" dt2D="false" dtr="false" t="normal">+A504+1</f>
        <v>483</v>
      </c>
      <c r="B505" s="60" t="n">
        <f aca="false" ca="false" dt2D="false" dtr="false" t="normal">+B504+1</f>
        <v>164</v>
      </c>
      <c r="C505" s="70" t="s">
        <v>125</v>
      </c>
      <c r="D505" s="70" t="s">
        <v>126</v>
      </c>
      <c r="E505" s="62" t="n">
        <v>1974</v>
      </c>
      <c r="F505" s="62" t="n">
        <v>1974</v>
      </c>
      <c r="G505" s="62" t="s">
        <v>70</v>
      </c>
      <c r="H505" s="62" t="n">
        <v>2</v>
      </c>
      <c r="I505" s="62" t="n">
        <v>3</v>
      </c>
      <c r="J505" s="68" t="n">
        <v>1039.5</v>
      </c>
      <c r="K505" s="68" t="n">
        <v>915.4</v>
      </c>
      <c r="L505" s="68" t="n">
        <v>0</v>
      </c>
      <c r="M505" s="71" t="n">
        <v>39</v>
      </c>
      <c r="N505" s="65" t="n">
        <f aca="false" ca="false" dt2D="false" dtr="false" t="normal">+O505+P505+Q505+R505+S505+T505</f>
        <v>4821027.0428</v>
      </c>
      <c r="O505" s="68" t="n"/>
      <c r="P505" s="63" t="n">
        <v>4350529.83</v>
      </c>
      <c r="Q505" s="63" t="n"/>
      <c r="R505" s="63" t="n">
        <v>73856.3028</v>
      </c>
      <c r="S505" s="63" t="n">
        <v>396640.91</v>
      </c>
      <c r="T505" s="63" t="n"/>
      <c r="U505" s="63" t="n">
        <f aca="false" ca="false" dt2D="false" dtr="false" t="normal">$N505/($K505+$L505)</f>
        <v>5266.579684072537</v>
      </c>
      <c r="V505" s="63" t="n">
        <f aca="false" ca="false" dt2D="false" dtr="false" t="normal">$N505/($K505+$L505)</f>
        <v>5266.579684072537</v>
      </c>
      <c r="W505" s="89" t="n">
        <v>2021</v>
      </c>
      <c r="X505" s="4" t="n">
        <f aca="false" ca="false" dt2D="false" dtr="false" t="normal">+N505-'Приложение №2'!F505</f>
        <v>0.00279999990016222</v>
      </c>
      <c r="Y505" s="120" t="e">
        <f aca="false" ca="false" dt2D="false" dtr="false" t="normal">+P505-'[1]Приложение №1'!$P360</f>
        <v>#GETTING_DATA</v>
      </c>
      <c r="AA505" s="65" t="n">
        <f aca="false" ca="false" dt2D="false" dtr="false" t="normal">SUM(AB505:AP505)</f>
        <v>4821027.04</v>
      </c>
      <c r="AB505" s="68" t="n">
        <v>0</v>
      </c>
      <c r="AC505" s="68" t="n">
        <v>0</v>
      </c>
      <c r="AD505" s="68" t="n">
        <v>0</v>
      </c>
      <c r="AE505" s="68" t="n">
        <v>0</v>
      </c>
      <c r="AF505" s="68" t="n">
        <v>0</v>
      </c>
      <c r="AG505" s="68" t="n"/>
      <c r="AH505" s="68" t="n">
        <v>0</v>
      </c>
      <c r="AI505" s="68" t="n">
        <v>0</v>
      </c>
      <c r="AJ505" s="68" t="n">
        <v>1641981.13</v>
      </c>
      <c r="AK505" s="68" t="n">
        <v>0</v>
      </c>
      <c r="AL505" s="68" t="n">
        <v>1493714.13</v>
      </c>
      <c r="AM505" s="68" t="n">
        <v>1685331.78</v>
      </c>
      <c r="AN505" s="68" t="n"/>
      <c r="AO505" s="63" t="n"/>
      <c r="AP505" s="69" t="n"/>
      <c r="AQ505" s="55" t="n">
        <f aca="false" ca="false" dt2D="false" dtr="false" t="normal">+N505-'Приложение №2'!F505</f>
        <v>0.00279999990016222</v>
      </c>
    </row>
    <row customHeight="true" ht="15" outlineLevel="0" r="506">
      <c r="A506" s="59" t="n">
        <f aca="false" ca="false" dt2D="false" dtr="false" t="normal">+A505+1</f>
        <v>484</v>
      </c>
      <c r="B506" s="60" t="n">
        <f aca="false" ca="false" dt2D="false" dtr="false" t="normal">+B505+1</f>
        <v>165</v>
      </c>
      <c r="C506" s="70" t="s">
        <v>125</v>
      </c>
      <c r="D506" s="70" t="s">
        <v>487</v>
      </c>
      <c r="E506" s="62" t="n">
        <v>1971</v>
      </c>
      <c r="F506" s="62" t="n">
        <v>2011</v>
      </c>
      <c r="G506" s="62" t="s">
        <v>70</v>
      </c>
      <c r="H506" s="62" t="n">
        <v>5</v>
      </c>
      <c r="I506" s="62" t="n">
        <v>4</v>
      </c>
      <c r="J506" s="68" t="n">
        <v>3534.8</v>
      </c>
      <c r="K506" s="68" t="n">
        <v>2496.5</v>
      </c>
      <c r="L506" s="68" t="n">
        <v>818.8</v>
      </c>
      <c r="M506" s="71" t="n">
        <v>129</v>
      </c>
      <c r="N506" s="65" t="n">
        <f aca="false" ca="false" dt2D="false" dtr="false" t="normal">+O506+P506+Q506+R506+S506+T506</f>
        <v>3405380.18</v>
      </c>
      <c r="O506" s="68" t="n"/>
      <c r="P506" s="63" t="n"/>
      <c r="Q506" s="63" t="n"/>
      <c r="R506" s="63" t="n">
        <v>679776.94</v>
      </c>
      <c r="S506" s="63" t="n">
        <f aca="false" ca="false" dt2D="false" dtr="false" t="normal">'Приложение №2'!F506-O506-Q506-R506-T506</f>
        <v>2725603.24</v>
      </c>
      <c r="T506" s="63" t="n"/>
      <c r="U506" s="63" t="n">
        <f aca="false" ca="false" dt2D="false" dtr="false" t="normal">$N506/($K506+$L506)</f>
        <v>1027.1710493771302</v>
      </c>
      <c r="V506" s="63" t="n">
        <f aca="false" ca="false" dt2D="false" dtr="false" t="normal">$N506/($K506+$L506)</f>
        <v>1027.1710493771302</v>
      </c>
      <c r="W506" s="89" t="n">
        <v>2021</v>
      </c>
      <c r="X506" s="4" t="n">
        <f aca="false" ca="false" dt2D="false" dtr="false" t="normal">+N506-'Приложение №2'!F506</f>
        <v>0</v>
      </c>
      <c r="Y506" s="120" t="e">
        <f aca="false" ca="false" dt2D="false" dtr="false" t="normal">+P506-'[1]Приложение №1'!$P376</f>
        <v>#GETTING_DATA</v>
      </c>
      <c r="AA506" s="65" t="n">
        <f aca="false" ca="false" dt2D="false" dtr="false" t="normal">SUM(AB506:AP506)</f>
        <v>3405380.18</v>
      </c>
      <c r="AB506" s="68" t="n">
        <v>3405380.18</v>
      </c>
      <c r="AC506" s="68" t="n">
        <v>0</v>
      </c>
      <c r="AD506" s="68" t="n"/>
      <c r="AE506" s="68" t="n"/>
      <c r="AF506" s="68" t="n"/>
      <c r="AG506" s="68" t="n"/>
      <c r="AH506" s="68" t="n">
        <v>0</v>
      </c>
      <c r="AI506" s="68" t="n">
        <v>0</v>
      </c>
      <c r="AJ506" s="68" t="n">
        <v>0</v>
      </c>
      <c r="AK506" s="68" t="n">
        <v>0</v>
      </c>
      <c r="AL506" s="68" t="n">
        <v>0</v>
      </c>
      <c r="AM506" s="68" t="n"/>
      <c r="AN506" s="68" t="n"/>
      <c r="AO506" s="63" t="n"/>
      <c r="AP506" s="69" t="n"/>
      <c r="AQ506" s="55" t="n">
        <f aca="false" ca="false" dt2D="false" dtr="false" t="normal">+N506-'Приложение №2'!F506</f>
        <v>0</v>
      </c>
    </row>
    <row customHeight="true" ht="15" outlineLevel="0" r="507">
      <c r="A507" s="59" t="n">
        <f aca="false" ca="false" dt2D="false" dtr="false" t="normal">+A506+1</f>
        <v>485</v>
      </c>
      <c r="B507" s="60" t="n">
        <f aca="false" ca="false" dt2D="false" dtr="false" t="normal">+B506+1</f>
        <v>166</v>
      </c>
      <c r="C507" s="70" t="s">
        <v>125</v>
      </c>
      <c r="D507" s="70" t="s">
        <v>488</v>
      </c>
      <c r="E507" s="62" t="n">
        <v>1988</v>
      </c>
      <c r="F507" s="62" t="n">
        <v>2008</v>
      </c>
      <c r="G507" s="62" t="s">
        <v>70</v>
      </c>
      <c r="H507" s="62" t="n">
        <v>5</v>
      </c>
      <c r="I507" s="62" t="n">
        <v>3</v>
      </c>
      <c r="J507" s="68" t="n">
        <v>2517.8</v>
      </c>
      <c r="K507" s="68" t="n">
        <v>2229.9</v>
      </c>
      <c r="L507" s="68" t="n">
        <v>3</v>
      </c>
      <c r="M507" s="71" t="n">
        <v>106</v>
      </c>
      <c r="N507" s="65" t="n">
        <f aca="false" ca="false" dt2D="false" dtr="false" t="normal">+O507+P507+Q507+R507+S507+T507</f>
        <v>630318.37</v>
      </c>
      <c r="O507" s="68" t="n"/>
      <c r="P507" s="63" t="n"/>
      <c r="Q507" s="63" t="n"/>
      <c r="R507" s="63" t="n">
        <v>630318.37</v>
      </c>
      <c r="S507" s="63" t="n"/>
      <c r="T507" s="63" t="n"/>
      <c r="U507" s="63" t="n">
        <f aca="false" ca="false" dt2D="false" dtr="false" t="normal">$N507/($K507+$L507)</f>
        <v>282.2868780509651</v>
      </c>
      <c r="V507" s="63" t="n">
        <f aca="false" ca="false" dt2D="false" dtr="false" t="normal">$N507/($K507+$L507)</f>
        <v>282.2868780509651</v>
      </c>
      <c r="W507" s="89" t="n">
        <v>2021</v>
      </c>
      <c r="X507" s="4" t="n">
        <f aca="false" ca="false" dt2D="false" dtr="false" t="normal">+N507-'Приложение №2'!F507</f>
        <v>0</v>
      </c>
      <c r="Y507" s="120" t="e">
        <f aca="false" ca="false" dt2D="false" dtr="false" t="normal">+P507-'[1]Приложение №1'!$P360</f>
        <v>#GETTING_DATA</v>
      </c>
      <c r="AA507" s="65" t="n">
        <f aca="false" ca="false" dt2D="false" dtr="false" t="normal">SUM(AB507:AP507)</f>
        <v>630318.37</v>
      </c>
      <c r="AB507" s="68" t="n"/>
      <c r="AC507" s="68" t="n">
        <v>0</v>
      </c>
      <c r="AD507" s="68" t="n">
        <v>630318.37</v>
      </c>
      <c r="AE507" s="68" t="n">
        <v>0</v>
      </c>
      <c r="AF507" s="68" t="n"/>
      <c r="AG507" s="68" t="n"/>
      <c r="AH507" s="68" t="n"/>
      <c r="AI507" s="68" t="n">
        <v>0</v>
      </c>
      <c r="AJ507" s="68" t="n">
        <v>0</v>
      </c>
      <c r="AK507" s="68" t="n">
        <v>0</v>
      </c>
      <c r="AL507" s="68" t="n">
        <v>0</v>
      </c>
      <c r="AM507" s="68" t="n">
        <v>0</v>
      </c>
      <c r="AN507" s="68" t="n"/>
      <c r="AO507" s="63" t="n"/>
      <c r="AP507" s="69" t="n"/>
      <c r="AQ507" s="55" t="n">
        <f aca="false" ca="false" dt2D="false" dtr="false" t="normal">+N507-'Приложение №2'!F507</f>
        <v>0</v>
      </c>
    </row>
    <row customHeight="true" ht="15" outlineLevel="0" r="508">
      <c r="A508" s="59" t="n">
        <f aca="false" ca="false" dt2D="false" dtr="false" t="normal">+A507+1</f>
        <v>486</v>
      </c>
      <c r="B508" s="60" t="n">
        <f aca="false" ca="false" dt2D="false" dtr="false" t="normal">+B507+1</f>
        <v>167</v>
      </c>
      <c r="C508" s="70" t="s">
        <v>125</v>
      </c>
      <c r="D508" s="70" t="s">
        <v>489</v>
      </c>
      <c r="E508" s="62" t="n">
        <v>1988</v>
      </c>
      <c r="F508" s="62" t="n">
        <v>2008</v>
      </c>
      <c r="G508" s="62" t="s">
        <v>70</v>
      </c>
      <c r="H508" s="62" t="n">
        <v>5</v>
      </c>
      <c r="I508" s="62" t="n">
        <v>3</v>
      </c>
      <c r="J508" s="68" t="n">
        <v>2499.9</v>
      </c>
      <c r="K508" s="68" t="n">
        <v>2176.3</v>
      </c>
      <c r="L508" s="68" t="n">
        <v>0</v>
      </c>
      <c r="M508" s="71" t="n">
        <v>97</v>
      </c>
      <c r="N508" s="65" t="n">
        <f aca="false" ca="false" dt2D="false" dtr="false" t="normal">+O508+P508+Q508+R508+S508+T508</f>
        <v>2263323.98</v>
      </c>
      <c r="O508" s="68" t="n"/>
      <c r="P508" s="63" t="n"/>
      <c r="Q508" s="63" t="n"/>
      <c r="R508" s="63" t="n">
        <v>662613.24</v>
      </c>
      <c r="S508" s="63" t="n">
        <v>1600710.74</v>
      </c>
      <c r="T508" s="63" t="n"/>
      <c r="U508" s="63" t="n">
        <f aca="false" ca="false" dt2D="false" dtr="false" t="normal">$N508/($K508+$L508)</f>
        <v>1039.9871249368193</v>
      </c>
      <c r="V508" s="63" t="n">
        <f aca="false" ca="false" dt2D="false" dtr="false" t="normal">$N508/($K508+$L508)</f>
        <v>1039.9871249368193</v>
      </c>
      <c r="W508" s="89" t="n">
        <v>2021</v>
      </c>
      <c r="X508" s="4" t="n">
        <f aca="false" ca="false" dt2D="false" dtr="false" t="normal">+N508-'Приложение №2'!F508</f>
        <v>0</v>
      </c>
      <c r="Y508" s="120" t="e">
        <f aca="false" ca="false" dt2D="false" dtr="false" t="normal">+P508-'[1]Приложение №1'!$P376</f>
        <v>#GETTING_DATA</v>
      </c>
      <c r="AA508" s="65" t="n">
        <f aca="false" ca="false" dt2D="false" dtr="false" t="normal">SUM(AB508:AP508)</f>
        <v>2263323.98</v>
      </c>
      <c r="AB508" s="68" t="n">
        <v>1657674.67</v>
      </c>
      <c r="AC508" s="68" t="n">
        <v>0</v>
      </c>
      <c r="AD508" s="68" t="n">
        <v>605649.31</v>
      </c>
      <c r="AE508" s="68" t="n"/>
      <c r="AF508" s="68" t="n"/>
      <c r="AG508" s="68" t="n"/>
      <c r="AH508" s="68" t="n"/>
      <c r="AI508" s="68" t="n">
        <v>0</v>
      </c>
      <c r="AJ508" s="68" t="n">
        <v>0</v>
      </c>
      <c r="AK508" s="68" t="n">
        <v>0</v>
      </c>
      <c r="AL508" s="68" t="n">
        <v>0</v>
      </c>
      <c r="AM508" s="68" t="n"/>
      <c r="AN508" s="68" t="n"/>
      <c r="AO508" s="63" t="n"/>
      <c r="AP508" s="69" t="n"/>
      <c r="AQ508" s="55" t="n">
        <f aca="false" ca="false" dt2D="false" dtr="false" t="normal">+N508-'Приложение №2'!F508</f>
        <v>0</v>
      </c>
    </row>
    <row customHeight="true" ht="15" outlineLevel="0" r="509">
      <c r="A509" s="59" t="n">
        <f aca="false" ca="false" dt2D="false" dtr="false" t="normal">+A508+1</f>
        <v>487</v>
      </c>
      <c r="B509" s="60" t="n">
        <f aca="false" ca="false" dt2D="false" dtr="false" t="normal">+B508+1</f>
        <v>168</v>
      </c>
      <c r="C509" s="70" t="s">
        <v>125</v>
      </c>
      <c r="D509" s="70" t="s">
        <v>130</v>
      </c>
      <c r="E509" s="62" t="n">
        <v>1973</v>
      </c>
      <c r="F509" s="62" t="n">
        <v>2010</v>
      </c>
      <c r="G509" s="62" t="s">
        <v>70</v>
      </c>
      <c r="H509" s="62" t="n">
        <v>5</v>
      </c>
      <c r="I509" s="62" t="n">
        <v>4</v>
      </c>
      <c r="J509" s="68" t="n">
        <v>3449.3</v>
      </c>
      <c r="K509" s="68" t="n">
        <v>2945.9</v>
      </c>
      <c r="L509" s="68" t="n">
        <v>171.7</v>
      </c>
      <c r="M509" s="71" t="n">
        <v>147</v>
      </c>
      <c r="N509" s="65" t="n">
        <f aca="false" ca="false" dt2D="false" dtr="false" t="normal">+O509+P509+Q509+R509+S509+T509</f>
        <v>3207876.03</v>
      </c>
      <c r="O509" s="68" t="n"/>
      <c r="P509" s="63" t="n"/>
      <c r="Q509" s="63" t="n"/>
      <c r="R509" s="63" t="n">
        <v>282620.64</v>
      </c>
      <c r="S509" s="63" t="n">
        <f aca="false" ca="false" dt2D="false" dtr="false" t="normal">'Приложение №2'!F509-O509-Q509-R509-T509</f>
        <v>2925255.3899999997</v>
      </c>
      <c r="T509" s="63" t="n"/>
      <c r="U509" s="63" t="n">
        <f aca="false" ca="false" dt2D="false" dtr="false" t="normal">$N509/($K509+$L509)</f>
        <v>1028.9568995381062</v>
      </c>
      <c r="V509" s="63" t="n">
        <f aca="false" ca="false" dt2D="false" dtr="false" t="normal">$N509/($K509+$L509)</f>
        <v>1028.9568995381062</v>
      </c>
      <c r="W509" s="89" t="n">
        <v>2021</v>
      </c>
      <c r="X509" s="4" t="n">
        <f aca="false" ca="false" dt2D="false" dtr="false" t="normal">+N509-'Приложение №2'!F509</f>
        <v>0</v>
      </c>
      <c r="Y509" s="120" t="e">
        <f aca="false" ca="false" dt2D="false" dtr="false" t="normal">+P509-'[1]Приложение №1'!$P376</f>
        <v>#GETTING_DATA</v>
      </c>
      <c r="AA509" s="65" t="n">
        <f aca="false" ca="false" dt2D="false" dtr="false" t="normal">SUM(AB509:AP509)</f>
        <v>3207876.03</v>
      </c>
      <c r="AB509" s="68" t="n">
        <v>3207876.03</v>
      </c>
      <c r="AC509" s="68" t="n">
        <v>0</v>
      </c>
      <c r="AD509" s="68" t="n"/>
      <c r="AE509" s="68" t="n"/>
      <c r="AF509" s="68" t="n"/>
      <c r="AG509" s="68" t="n"/>
      <c r="AH509" s="68" t="n">
        <v>0</v>
      </c>
      <c r="AI509" s="68" t="n">
        <v>0</v>
      </c>
      <c r="AJ509" s="68" t="n">
        <v>0</v>
      </c>
      <c r="AK509" s="68" t="n">
        <v>0</v>
      </c>
      <c r="AL509" s="68" t="n"/>
      <c r="AM509" s="68" t="n"/>
      <c r="AN509" s="68" t="n"/>
      <c r="AO509" s="63" t="n"/>
      <c r="AP509" s="69" t="n"/>
      <c r="AQ509" s="55" t="n">
        <f aca="false" ca="false" dt2D="false" dtr="false" t="normal">+N509-'Приложение №2'!F509</f>
        <v>0</v>
      </c>
    </row>
    <row customFormat="true" customHeight="true" ht="15" outlineLevel="0" r="510" s="138">
      <c r="A510" s="59" t="n">
        <f aca="false" ca="false" dt2D="false" dtr="false" t="normal">+A509+1</f>
        <v>488</v>
      </c>
      <c r="B510" s="60" t="n">
        <f aca="false" ca="false" dt2D="false" dtr="false" t="normal">+B509+1</f>
        <v>169</v>
      </c>
      <c r="C510" s="70" t="s">
        <v>125</v>
      </c>
      <c r="D510" s="70" t="s">
        <v>490</v>
      </c>
      <c r="E510" s="62" t="n">
        <v>1994</v>
      </c>
      <c r="F510" s="62" t="n">
        <v>2011</v>
      </c>
      <c r="G510" s="62" t="s">
        <v>70</v>
      </c>
      <c r="H510" s="62" t="n">
        <v>5</v>
      </c>
      <c r="I510" s="62" t="n">
        <v>2</v>
      </c>
      <c r="J510" s="68" t="n">
        <v>1801.3</v>
      </c>
      <c r="K510" s="68" t="n">
        <v>1663.1</v>
      </c>
      <c r="L510" s="68" t="n">
        <v>0</v>
      </c>
      <c r="M510" s="71" t="n">
        <v>70</v>
      </c>
      <c r="N510" s="65" t="n">
        <f aca="false" ca="false" dt2D="false" dtr="false" t="normal">+O510+P510+Q510+R510+S510+T510</f>
        <v>2092167.09</v>
      </c>
      <c r="O510" s="68" t="n"/>
      <c r="P510" s="63" t="n"/>
      <c r="Q510" s="63" t="n"/>
      <c r="R510" s="63" t="n">
        <v>498127.23</v>
      </c>
      <c r="S510" s="63" t="n">
        <v>1594039.86</v>
      </c>
      <c r="T510" s="63" t="n"/>
      <c r="U510" s="63" t="n">
        <f aca="false" ca="false" dt2D="false" dtr="false" t="normal">$N510/($K510+$L510)</f>
        <v>1257.9923576453612</v>
      </c>
      <c r="V510" s="63" t="n">
        <f aca="false" ca="false" dt2D="false" dtr="false" t="normal">$N510/($K510+$L510)</f>
        <v>1257.9923576453612</v>
      </c>
      <c r="W510" s="89" t="n">
        <v>2021</v>
      </c>
      <c r="X510" s="4" t="n">
        <f aca="false" ca="false" dt2D="false" dtr="false" t="normal">+N510-'Приложение №2'!F510</f>
        <v>0.00000000023283064365386963</v>
      </c>
      <c r="Y510" s="139" t="e">
        <f aca="false" ca="false" dt2D="false" dtr="false" t="normal">+P510-'[1]Приложение №1'!$P403</f>
        <v>#GETTING_DATA</v>
      </c>
      <c r="AA510" s="140" t="n">
        <f aca="false" ca="false" dt2D="false" dtr="false" t="normal">SUM(AB510:AP510)</f>
        <v>2092167.0899999999</v>
      </c>
      <c r="AB510" s="141" t="n">
        <v>1629972.73</v>
      </c>
      <c r="AC510" s="141" t="n">
        <v>0</v>
      </c>
      <c r="AD510" s="141" t="n">
        <v>462194.36</v>
      </c>
      <c r="AE510" s="141" t="n"/>
      <c r="AF510" s="141" t="n">
        <v>0</v>
      </c>
      <c r="AG510" s="141" t="n"/>
      <c r="AH510" s="141" t="n"/>
      <c r="AI510" s="141" t="n">
        <v>0</v>
      </c>
      <c r="AJ510" s="141" t="n">
        <v>0</v>
      </c>
      <c r="AK510" s="141" t="n">
        <v>0</v>
      </c>
      <c r="AL510" s="141" t="n">
        <v>0</v>
      </c>
      <c r="AM510" s="141" t="n">
        <v>0</v>
      </c>
      <c r="AN510" s="141" t="n"/>
      <c r="AO510" s="142" t="n"/>
      <c r="AP510" s="143" t="n"/>
      <c r="AQ510" s="55" t="n">
        <f aca="false" ca="false" dt2D="false" dtr="false" t="normal">+N510-'Приложение №2'!F510</f>
        <v>0.00000000023283064365386963</v>
      </c>
    </row>
    <row customHeight="true" ht="15" outlineLevel="0" r="511">
      <c r="A511" s="59" t="n">
        <f aca="false" ca="false" dt2D="false" dtr="false" t="normal">+A510+1</f>
        <v>489</v>
      </c>
      <c r="B511" s="60" t="n">
        <f aca="false" ca="false" dt2D="false" dtr="false" t="normal">+B510+1</f>
        <v>170</v>
      </c>
      <c r="C511" s="70" t="s">
        <v>125</v>
      </c>
      <c r="D511" s="70" t="s">
        <v>491</v>
      </c>
      <c r="E511" s="62" t="n">
        <v>1983</v>
      </c>
      <c r="F511" s="62" t="n">
        <v>2012</v>
      </c>
      <c r="G511" s="62" t="s">
        <v>70</v>
      </c>
      <c r="H511" s="62" t="n">
        <v>4</v>
      </c>
      <c r="I511" s="62" t="n">
        <v>6</v>
      </c>
      <c r="J511" s="68" t="n">
        <v>5867</v>
      </c>
      <c r="K511" s="68" t="n">
        <v>4960.5</v>
      </c>
      <c r="L511" s="68" t="n">
        <v>35.2</v>
      </c>
      <c r="M511" s="71" t="n">
        <v>212</v>
      </c>
      <c r="N511" s="65" t="n">
        <f aca="false" ca="false" dt2D="false" dtr="false" t="normal">+O511+P511+Q511+R511+S511+T511</f>
        <v>1450698.98</v>
      </c>
      <c r="O511" s="68" t="n"/>
      <c r="P511" s="63" t="n"/>
      <c r="Q511" s="63" t="n"/>
      <c r="R511" s="63" t="n">
        <v>520741</v>
      </c>
      <c r="S511" s="63" t="n">
        <v>929957.98</v>
      </c>
      <c r="T511" s="63" t="n"/>
      <c r="U511" s="63" t="n">
        <f aca="false" ca="false" dt2D="false" dtr="false" t="normal">$N511/($K511+$L511)</f>
        <v>290.38953099665713</v>
      </c>
      <c r="V511" s="63" t="n">
        <f aca="false" ca="false" dt2D="false" dtr="false" t="normal">$N511/($K511+$L511)</f>
        <v>290.38953099665713</v>
      </c>
      <c r="W511" s="89" t="n">
        <v>2021</v>
      </c>
      <c r="X511" s="4" t="n">
        <f aca="false" ca="false" dt2D="false" dtr="false" t="normal">+N511-'Приложение №2'!F511</f>
        <v>0</v>
      </c>
      <c r="Y511" s="120" t="e">
        <f aca="false" ca="false" dt2D="false" dtr="false" t="normal">+P511-'[1]Приложение №1'!$P459</f>
        <v>#GETTING_DATA</v>
      </c>
      <c r="AA511" s="65" t="n">
        <f aca="false" ca="false" dt2D="false" dtr="false" t="normal">SUM(AB511:AP511)</f>
        <v>1450698.98</v>
      </c>
      <c r="AB511" s="68" t="n">
        <v>0</v>
      </c>
      <c r="AC511" s="68" t="n">
        <v>0</v>
      </c>
      <c r="AD511" s="68" t="n">
        <v>1450698.98</v>
      </c>
      <c r="AE511" s="68" t="n"/>
      <c r="AF511" s="68" t="n"/>
      <c r="AG511" s="68" t="n"/>
      <c r="AH511" s="68" t="n">
        <v>0</v>
      </c>
      <c r="AI511" s="68" t="n">
        <v>0</v>
      </c>
      <c r="AJ511" s="68" t="n">
        <v>0</v>
      </c>
      <c r="AK511" s="68" t="n">
        <v>0</v>
      </c>
      <c r="AL511" s="68" t="n">
        <v>0</v>
      </c>
      <c r="AM511" s="68" t="n">
        <v>0</v>
      </c>
      <c r="AN511" s="68" t="n"/>
      <c r="AO511" s="63" t="n"/>
      <c r="AP511" s="69" t="n"/>
      <c r="AQ511" s="55" t="n">
        <f aca="false" ca="false" dt2D="false" dtr="false" t="normal">+N511-'Приложение №2'!F511</f>
        <v>0</v>
      </c>
    </row>
    <row customHeight="true" ht="15" outlineLevel="0" r="512">
      <c r="A512" s="59" t="n">
        <f aca="false" ca="false" dt2D="false" dtr="false" t="normal">+A511+1</f>
        <v>490</v>
      </c>
      <c r="B512" s="60" t="n">
        <f aca="false" ca="false" dt2D="false" dtr="false" t="normal">+B511+1</f>
        <v>171</v>
      </c>
      <c r="C512" s="70" t="s">
        <v>208</v>
      </c>
      <c r="D512" s="70" t="s">
        <v>492</v>
      </c>
      <c r="E512" s="62" t="n">
        <v>1985</v>
      </c>
      <c r="F512" s="62" t="n">
        <v>2010</v>
      </c>
      <c r="G512" s="62" t="s">
        <v>70</v>
      </c>
      <c r="H512" s="62" t="n">
        <v>5</v>
      </c>
      <c r="I512" s="62" t="n">
        <v>4</v>
      </c>
      <c r="J512" s="68" t="n">
        <v>3767.9</v>
      </c>
      <c r="K512" s="68" t="n">
        <v>2864</v>
      </c>
      <c r="L512" s="68" t="n">
        <v>271</v>
      </c>
      <c r="M512" s="71" t="n">
        <v>99</v>
      </c>
      <c r="N512" s="65" t="n">
        <f aca="false" ca="false" dt2D="false" dtr="false" t="normal">+O512+P512+Q512+R512+S512+T512</f>
        <v>6442288.03</v>
      </c>
      <c r="O512" s="68" t="n"/>
      <c r="P512" s="63" t="n">
        <v>3986243.18</v>
      </c>
      <c r="Q512" s="63" t="n"/>
      <c r="R512" s="63" t="n">
        <v>1150930.71</v>
      </c>
      <c r="S512" s="63" t="n">
        <v>1305114.14</v>
      </c>
      <c r="T512" s="63" t="n"/>
      <c r="U512" s="63" t="n">
        <f aca="false" ca="false" dt2D="false" dtr="false" t="normal">$N512/($K512+$L512)</f>
        <v>2054.9563094098885</v>
      </c>
      <c r="V512" s="63" t="n">
        <f aca="false" ca="false" dt2D="false" dtr="false" t="normal">$N512/($K512+$L512)</f>
        <v>2054.9563094098885</v>
      </c>
      <c r="W512" s="89" t="n">
        <v>2021</v>
      </c>
      <c r="X512" s="4" t="n">
        <f aca="false" ca="false" dt2D="false" dtr="false" t="normal">+N512-'Приложение №2'!F512</f>
        <v>0</v>
      </c>
      <c r="Y512" s="120" t="e">
        <f aca="false" ca="false" dt2D="false" dtr="false" t="normal">+P512-'[1]Приложение №1'!$P363</f>
        <v>#GETTING_DATA</v>
      </c>
      <c r="Z512" s="1" t="s">
        <v>493</v>
      </c>
      <c r="AA512" s="65" t="n">
        <f aca="false" ca="false" dt2D="false" dtr="false" t="normal">SUM(AB512:AP512)</f>
        <v>6442288.03</v>
      </c>
      <c r="AB512" s="68" t="n">
        <v>0</v>
      </c>
      <c r="AC512" s="68" t="n">
        <v>0</v>
      </c>
      <c r="AD512" s="68" t="n">
        <v>0</v>
      </c>
      <c r="AE512" s="68" t="n">
        <v>0</v>
      </c>
      <c r="AF512" s="68" t="n">
        <v>0</v>
      </c>
      <c r="AG512" s="68" t="n"/>
      <c r="AH512" s="68" t="n">
        <v>0</v>
      </c>
      <c r="AI512" s="68" t="n">
        <v>0</v>
      </c>
      <c r="AJ512" s="68" t="n">
        <v>0</v>
      </c>
      <c r="AK512" s="68" t="n">
        <v>0</v>
      </c>
      <c r="AL512" s="68" t="n">
        <v>0</v>
      </c>
      <c r="AM512" s="68" t="n">
        <v>6442288.03</v>
      </c>
      <c r="AN512" s="68" t="n"/>
      <c r="AO512" s="63" t="n"/>
      <c r="AP512" s="69" t="n"/>
      <c r="AQ512" s="55" t="n">
        <f aca="false" ca="false" dt2D="false" dtr="false" t="normal">+N512-'Приложение №2'!F512</f>
        <v>0</v>
      </c>
    </row>
    <row customFormat="true" customHeight="true" ht="15" outlineLevel="0" r="513" s="119">
      <c r="A513" s="59" t="n">
        <f aca="false" ca="false" dt2D="false" dtr="false" t="normal">+A512+1</f>
        <v>491</v>
      </c>
      <c r="B513" s="60" t="n">
        <f aca="false" ca="false" dt2D="false" dtr="false" t="normal">+B512+1</f>
        <v>172</v>
      </c>
      <c r="C513" s="70" t="s">
        <v>132</v>
      </c>
      <c r="D513" s="70" t="s">
        <v>494</v>
      </c>
      <c r="E513" s="62" t="n">
        <v>2005</v>
      </c>
      <c r="F513" s="62" t="n">
        <v>2005</v>
      </c>
      <c r="G513" s="62" t="s">
        <v>70</v>
      </c>
      <c r="H513" s="62" t="n">
        <v>2</v>
      </c>
      <c r="I513" s="62" t="n">
        <v>2</v>
      </c>
      <c r="J513" s="68" t="n">
        <v>929.3</v>
      </c>
      <c r="K513" s="68" t="n">
        <v>848.3</v>
      </c>
      <c r="L513" s="68" t="n">
        <v>81</v>
      </c>
      <c r="M513" s="71" t="n">
        <v>22</v>
      </c>
      <c r="N513" s="65" t="n">
        <f aca="false" ca="false" dt2D="false" dtr="false" t="normal">+O513+P513+Q513+R513+S513+T513</f>
        <v>5984827.7</v>
      </c>
      <c r="O513" s="68" t="n"/>
      <c r="P513" s="63" t="n">
        <v>2393902.44</v>
      </c>
      <c r="Q513" s="63" t="n"/>
      <c r="R513" s="63" t="n">
        <v>299875.06</v>
      </c>
      <c r="S513" s="63" t="n">
        <v>3291050.2</v>
      </c>
      <c r="T513" s="63" t="n"/>
      <c r="U513" s="63" t="n">
        <f aca="false" ca="false" dt2D="false" dtr="false" t="normal">$N513/($K513+$L513)</f>
        <v>6440.1460238889495</v>
      </c>
      <c r="V513" s="63" t="n">
        <f aca="false" ca="false" dt2D="false" dtr="false" t="normal">$N513/($K513+$L513)</f>
        <v>6440.1460238889495</v>
      </c>
      <c r="W513" s="89" t="n">
        <v>2021</v>
      </c>
      <c r="X513" s="4" t="n">
        <f aca="false" ca="false" dt2D="false" dtr="false" t="normal">+N513-'Приложение №2'!F513</f>
        <v>0</v>
      </c>
      <c r="Y513" s="144" t="e">
        <f aca="false" ca="false" dt2D="false" dtr="false" t="normal">+P513-'[1]Приложение №1'!$P460</f>
        <v>#GETTING_DATA</v>
      </c>
      <c r="AA513" s="145" t="n">
        <f aca="false" ca="false" dt2D="false" dtr="false" t="normal">SUM(AB513:AP513)</f>
        <v>5984827.7</v>
      </c>
      <c r="AB513" s="121" t="n">
        <v>0</v>
      </c>
      <c r="AC513" s="121" t="n">
        <v>0</v>
      </c>
      <c r="AD513" s="121" t="n">
        <v>159605.89</v>
      </c>
      <c r="AE513" s="121" t="n">
        <v>0</v>
      </c>
      <c r="AF513" s="121" t="n">
        <v>0</v>
      </c>
      <c r="AG513" s="121" t="n"/>
      <c r="AH513" s="121" t="n">
        <v>0</v>
      </c>
      <c r="AI513" s="121" t="n">
        <v>0</v>
      </c>
      <c r="AJ513" s="121" t="n">
        <v>0</v>
      </c>
      <c r="AK513" s="121" t="n">
        <v>0</v>
      </c>
      <c r="AL513" s="121" t="n">
        <v>5825221.81</v>
      </c>
      <c r="AM513" s="121" t="n">
        <v>0</v>
      </c>
      <c r="AN513" s="121" t="n"/>
      <c r="AO513" s="146" t="n"/>
      <c r="AP513" s="147" t="n"/>
      <c r="AQ513" s="148" t="n">
        <f aca="false" ca="false" dt2D="false" dtr="false" t="normal">+N513-'Приложение №2'!F513</f>
        <v>0</v>
      </c>
    </row>
    <row customFormat="true" customHeight="true" ht="15" outlineLevel="0" r="514" s="119">
      <c r="A514" s="73" t="n"/>
      <c r="B514" s="74" t="n"/>
      <c r="C514" s="83" t="n"/>
      <c r="D514" s="84" t="s">
        <v>495</v>
      </c>
      <c r="E514" s="85" t="n"/>
      <c r="F514" s="85" t="n"/>
      <c r="G514" s="85" t="n"/>
      <c r="H514" s="85" t="n"/>
      <c r="I514" s="85" t="n"/>
      <c r="J514" s="121" t="n"/>
      <c r="K514" s="121" t="n"/>
      <c r="L514" s="121" t="n"/>
      <c r="M514" s="149" t="n"/>
      <c r="N514" s="145" t="n"/>
      <c r="O514" s="121" t="n"/>
      <c r="P514" s="146" t="n"/>
      <c r="Q514" s="146" t="n"/>
      <c r="R514" s="146" t="n"/>
      <c r="S514" s="146" t="n"/>
      <c r="T514" s="146" t="n"/>
      <c r="U514" s="146" t="n"/>
      <c r="V514" s="146" t="n"/>
      <c r="W514" s="150" t="n"/>
      <c r="X514" s="4" t="n"/>
      <c r="Y514" s="144" t="n"/>
      <c r="AA514" s="145" t="n"/>
      <c r="AB514" s="121" t="n"/>
      <c r="AC514" s="121" t="n"/>
      <c r="AD514" s="121" t="n"/>
      <c r="AE514" s="121" t="n"/>
      <c r="AF514" s="121" t="n"/>
      <c r="AG514" s="121" t="n"/>
      <c r="AH514" s="121" t="n"/>
      <c r="AI514" s="121" t="n"/>
      <c r="AJ514" s="121" t="n"/>
      <c r="AK514" s="121" t="n"/>
      <c r="AL514" s="121" t="n"/>
      <c r="AM514" s="121" t="n"/>
      <c r="AN514" s="121" t="n"/>
      <c r="AO514" s="146" t="n"/>
      <c r="AP514" s="147" t="n"/>
      <c r="AQ514" s="148" t="n"/>
    </row>
    <row customHeight="true" ht="15" outlineLevel="0" r="515">
      <c r="A515" s="59" t="n">
        <f aca="false" ca="false" dt2D="false" dtr="false" t="normal">+A513+1</f>
        <v>492</v>
      </c>
      <c r="B515" s="60" t="n">
        <f aca="false" ca="false" dt2D="false" dtr="false" t="normal">+B513+1</f>
        <v>173</v>
      </c>
      <c r="C515" s="70" t="s">
        <v>496</v>
      </c>
      <c r="D515" s="70" t="s">
        <v>497</v>
      </c>
      <c r="E515" s="62" t="n">
        <v>1981</v>
      </c>
      <c r="F515" s="62" t="n">
        <v>2011</v>
      </c>
      <c r="G515" s="62" t="s">
        <v>70</v>
      </c>
      <c r="H515" s="62" t="n">
        <v>5</v>
      </c>
      <c r="I515" s="62" t="n">
        <v>6</v>
      </c>
      <c r="J515" s="68" t="n">
        <v>5474.4</v>
      </c>
      <c r="K515" s="68" t="n">
        <v>4655.9</v>
      </c>
      <c r="L515" s="68" t="n">
        <v>0</v>
      </c>
      <c r="M515" s="71" t="n">
        <v>142</v>
      </c>
      <c r="N515" s="65" t="n">
        <f aca="false" ca="false" dt2D="false" dtr="false" t="normal">+O515+P515+Q515+R515+S515+T515</f>
        <v>24000</v>
      </c>
      <c r="O515" s="88" t="n"/>
      <c r="P515" s="63" t="n"/>
      <c r="Q515" s="63" t="n"/>
      <c r="R515" s="63" t="n"/>
      <c r="S515" s="63" t="n"/>
      <c r="T515" s="63" t="n">
        <v>24000</v>
      </c>
      <c r="U515" s="63" t="n">
        <f aca="false" ca="false" dt2D="false" dtr="false" t="normal">$N515/($K515+$L515)</f>
        <v>5.154749887239847</v>
      </c>
      <c r="V515" s="63" t="n">
        <f aca="false" ca="false" dt2D="false" dtr="false" t="normal">$N515/($K515+$L515)</f>
        <v>5.154749887239847</v>
      </c>
      <c r="W515" s="89" t="n">
        <v>2021</v>
      </c>
      <c r="X515" s="4" t="n">
        <f aca="false" ca="false" dt2D="false" dtr="false" t="normal">+N515-'Приложение №2'!F515</f>
        <v>0</v>
      </c>
      <c r="Y515" s="120" t="e">
        <f aca="false" ca="false" dt2D="false" dtr="false" t="normal">+P515-'[1]Приложение №1'!$P368</f>
        <v>#GETTING_DATA</v>
      </c>
      <c r="AA515" s="65" t="n">
        <f aca="false" ca="false" dt2D="false" dtr="false" t="normal">SUM(AB515:AP515)</f>
        <v>55434949.75906302</v>
      </c>
      <c r="AB515" s="68" t="n">
        <v>13084371.2747652</v>
      </c>
      <c r="AC515" s="68" t="n">
        <v>6792071.88</v>
      </c>
      <c r="AD515" s="68" t="n"/>
      <c r="AE515" s="68" t="n">
        <v>2807007.18</v>
      </c>
      <c r="AF515" s="68" t="n">
        <v>0</v>
      </c>
      <c r="AG515" s="68" t="n"/>
      <c r="AH515" s="68" t="n">
        <v>422606.152063669</v>
      </c>
      <c r="AI515" s="68" t="n">
        <v>0</v>
      </c>
      <c r="AJ515" s="68" t="n">
        <v>18902393.0483955</v>
      </c>
      <c r="AK515" s="68" t="n">
        <v>8467593.24</v>
      </c>
      <c r="AL515" s="68" t="n">
        <v>0</v>
      </c>
      <c r="AM515" s="68" t="n">
        <v>0</v>
      </c>
      <c r="AN515" s="68" t="n">
        <v>3733539.28832539</v>
      </c>
      <c r="AO515" s="63" t="n">
        <v>375954.61581589</v>
      </c>
      <c r="AP515" s="69" t="n">
        <v>849413.079697382</v>
      </c>
      <c r="AQ515" s="55" t="n">
        <f aca="false" ca="false" dt2D="false" dtr="false" t="normal">+N515-'Приложение №2'!F515</f>
        <v>0</v>
      </c>
    </row>
    <row customHeight="true" ht="15" outlineLevel="0" r="516">
      <c r="A516" s="59" t="n">
        <f aca="false" ca="false" dt2D="false" dtr="false" t="normal">+A515+1</f>
        <v>493</v>
      </c>
      <c r="B516" s="60" t="n">
        <f aca="false" ca="false" dt2D="false" dtr="false" t="normal">+B515+1</f>
        <v>174</v>
      </c>
      <c r="C516" s="70" t="s">
        <v>496</v>
      </c>
      <c r="D516" s="70" t="s">
        <v>498</v>
      </c>
      <c r="E516" s="62" t="n">
        <v>1982</v>
      </c>
      <c r="F516" s="62" t="n">
        <v>2011</v>
      </c>
      <c r="G516" s="62" t="s">
        <v>70</v>
      </c>
      <c r="H516" s="62" t="n">
        <v>5</v>
      </c>
      <c r="I516" s="62" t="n">
        <v>6</v>
      </c>
      <c r="J516" s="68" t="n">
        <v>5457.2</v>
      </c>
      <c r="K516" s="68" t="n">
        <v>4656.9</v>
      </c>
      <c r="L516" s="68" t="n">
        <v>0</v>
      </c>
      <c r="M516" s="71" t="n">
        <v>172</v>
      </c>
      <c r="N516" s="65" t="n">
        <f aca="false" ca="false" dt2D="false" dtr="false" t="normal">+O516+P516+Q516+R516+S516+T516</f>
        <v>24000</v>
      </c>
      <c r="O516" s="88" t="n"/>
      <c r="P516" s="63" t="n"/>
      <c r="Q516" s="63" t="n"/>
      <c r="R516" s="63" t="n"/>
      <c r="S516" s="63" t="n"/>
      <c r="T516" s="63" t="n">
        <v>24000</v>
      </c>
      <c r="U516" s="63" t="n">
        <f aca="false" ca="false" dt2D="false" dtr="false" t="normal">$N516/($K516+$L516)</f>
        <v>5.153642981382466</v>
      </c>
      <c r="V516" s="63" t="n">
        <f aca="false" ca="false" dt2D="false" dtr="false" t="normal">$N516/($K516+$L516)</f>
        <v>5.153642981382466</v>
      </c>
      <c r="W516" s="89" t="n">
        <v>2021</v>
      </c>
      <c r="X516" s="4" t="n">
        <f aca="false" ca="false" dt2D="false" dtr="false" t="normal">+N516-'Приложение №2'!F516</f>
        <v>0</v>
      </c>
      <c r="Y516" s="120" t="e">
        <f aca="false" ca="false" dt2D="false" dtr="false" t="normal">+P516-'[1]Приложение №1'!$P369</f>
        <v>#GETTING_DATA</v>
      </c>
      <c r="AA516" s="65" t="n">
        <f aca="false" ca="false" dt2D="false" dtr="false" t="normal">SUM(AB516:AP516)</f>
        <v>55631222.155761994</v>
      </c>
      <c r="AB516" s="68" t="n">
        <v>13087181.5523216</v>
      </c>
      <c r="AC516" s="68" t="n">
        <v>6304509.42474383</v>
      </c>
      <c r="AD516" s="68" t="n"/>
      <c r="AE516" s="68" t="n">
        <v>2789523</v>
      </c>
      <c r="AF516" s="68" t="n">
        <v>0</v>
      </c>
      <c r="AG516" s="68" t="n"/>
      <c r="AH516" s="68" t="n">
        <v>422696.919939281</v>
      </c>
      <c r="AI516" s="68" t="n">
        <v>0</v>
      </c>
      <c r="AJ516" s="68" t="n">
        <v>18906452.9279136</v>
      </c>
      <c r="AK516" s="68" t="n">
        <v>8471863.8</v>
      </c>
      <c r="AL516" s="68" t="n">
        <v>0</v>
      </c>
      <c r="AM516" s="68" t="n">
        <v>0</v>
      </c>
      <c r="AN516" s="68" t="n">
        <v>4266399.78392221</v>
      </c>
      <c r="AO516" s="63" t="n">
        <v>445086.13631034</v>
      </c>
      <c r="AP516" s="69" t="n">
        <v>937508.610611151</v>
      </c>
      <c r="AQ516" s="55" t="n">
        <f aca="false" ca="false" dt2D="false" dtr="false" t="normal">+N516-'Приложение №2'!F516</f>
        <v>0</v>
      </c>
    </row>
    <row customHeight="true" ht="15" outlineLevel="0" r="517">
      <c r="A517" s="59" t="n">
        <f aca="false" ca="false" dt2D="false" dtr="false" t="normal">+A516+1</f>
        <v>494</v>
      </c>
      <c r="B517" s="60" t="n">
        <f aca="false" ca="false" dt2D="false" dtr="false" t="normal">+B516+1</f>
        <v>175</v>
      </c>
      <c r="C517" s="70" t="s">
        <v>496</v>
      </c>
      <c r="D517" s="70" t="s">
        <v>499</v>
      </c>
      <c r="E517" s="62" t="n">
        <v>1983</v>
      </c>
      <c r="F517" s="62" t="n">
        <v>2011</v>
      </c>
      <c r="G517" s="62" t="s">
        <v>70</v>
      </c>
      <c r="H517" s="62" t="n">
        <v>5</v>
      </c>
      <c r="I517" s="62" t="n">
        <v>4</v>
      </c>
      <c r="J517" s="68" t="n">
        <v>3725.7</v>
      </c>
      <c r="K517" s="68" t="n">
        <v>3170.6</v>
      </c>
      <c r="L517" s="68" t="n">
        <v>0</v>
      </c>
      <c r="M517" s="71" t="n">
        <v>120</v>
      </c>
      <c r="N517" s="65" t="n">
        <f aca="false" ca="false" dt2D="false" dtr="false" t="normal">+O517+P517+Q517+R517+S517+T517</f>
        <v>24000</v>
      </c>
      <c r="O517" s="88" t="n"/>
      <c r="P517" s="63" t="n"/>
      <c r="Q517" s="63" t="n"/>
      <c r="R517" s="63" t="n"/>
      <c r="S517" s="63" t="n"/>
      <c r="T517" s="63" t="n">
        <v>24000</v>
      </c>
      <c r="U517" s="63" t="n">
        <f aca="false" ca="false" dt2D="false" dtr="false" t="normal">$N517/($K517+$L517)</f>
        <v>7.569545196492777</v>
      </c>
      <c r="V517" s="63" t="n">
        <f aca="false" ca="false" dt2D="false" dtr="false" t="normal">$N517/($K517+$L517)</f>
        <v>7.569545196492777</v>
      </c>
      <c r="W517" s="89" t="n">
        <v>2021</v>
      </c>
      <c r="X517" s="4" t="n">
        <f aca="false" ca="false" dt2D="false" dtr="false" t="normal">+N517-'Приложение №2'!F517</f>
        <v>0</v>
      </c>
      <c r="Y517" s="120" t="e">
        <f aca="false" ca="false" dt2D="false" dtr="false" t="normal">+P517-'[1]Приложение №1'!$P370</f>
        <v>#GETTING_DATA</v>
      </c>
      <c r="AA517" s="65" t="n">
        <f aca="false" ca="false" dt2D="false" dtr="false" t="normal">SUM(AB517:AP517)</f>
        <v>17332985.384287372</v>
      </c>
      <c r="AB517" s="68" t="n">
        <v>8910266.02026902</v>
      </c>
      <c r="AC517" s="68" t="n">
        <v>4292357.05771926</v>
      </c>
      <c r="AD517" s="68" t="n"/>
      <c r="AE517" s="68" t="n">
        <v>1766460.13572826</v>
      </c>
      <c r="AF517" s="68" t="n">
        <v>0</v>
      </c>
      <c r="AG517" s="68" t="n"/>
      <c r="AH517" s="68" t="n">
        <v>287788.626416605</v>
      </c>
      <c r="AI517" s="68" t="n">
        <v>0</v>
      </c>
      <c r="AJ517" s="68" t="n">
        <v>0</v>
      </c>
      <c r="AK517" s="68" t="n"/>
      <c r="AL517" s="68" t="n">
        <v>0</v>
      </c>
      <c r="AM517" s="68" t="n">
        <v>0</v>
      </c>
      <c r="AN517" s="68" t="n">
        <v>1569146.80355595</v>
      </c>
      <c r="AO517" s="63" t="n">
        <v>173329.853842874</v>
      </c>
      <c r="AP517" s="69" t="n">
        <v>333636.886755415</v>
      </c>
      <c r="AQ517" s="55" t="n">
        <f aca="false" ca="false" dt2D="false" dtr="false" t="normal">+N517-'Приложение №2'!F517</f>
        <v>0</v>
      </c>
    </row>
    <row customHeight="true" ht="15" outlineLevel="0" r="518">
      <c r="A518" s="59" t="n">
        <f aca="false" ca="false" dt2D="false" dtr="false" t="normal">+A517+1</f>
        <v>495</v>
      </c>
      <c r="B518" s="60" t="n">
        <f aca="false" ca="false" dt2D="false" dtr="false" t="normal">+B517+1</f>
        <v>176</v>
      </c>
      <c r="C518" s="70" t="s">
        <v>136</v>
      </c>
      <c r="D518" s="70" t="s">
        <v>500</v>
      </c>
      <c r="E518" s="62" t="n">
        <v>1990</v>
      </c>
      <c r="F518" s="62" t="n">
        <v>1990</v>
      </c>
      <c r="G518" s="62" t="s">
        <v>70</v>
      </c>
      <c r="H518" s="62" t="n">
        <v>5</v>
      </c>
      <c r="I518" s="62" t="n">
        <v>6</v>
      </c>
      <c r="J518" s="68" t="n">
        <v>5208.7</v>
      </c>
      <c r="K518" s="68" t="n">
        <v>4614</v>
      </c>
      <c r="L518" s="68" t="n">
        <v>0</v>
      </c>
      <c r="M518" s="71" t="n">
        <v>157</v>
      </c>
      <c r="N518" s="65" t="n">
        <f aca="false" ca="false" dt2D="false" dtr="false" t="normal">SUM(O518:T518)</f>
        <v>168515.36</v>
      </c>
      <c r="O518" s="68" t="n"/>
      <c r="P518" s="63" t="n"/>
      <c r="Q518" s="63" t="n"/>
      <c r="R518" s="63" t="n"/>
      <c r="S518" s="63" t="n">
        <v>168515.36</v>
      </c>
      <c r="T518" s="63" t="n"/>
      <c r="U518" s="63" t="n">
        <f aca="false" ca="false" dt2D="false" dtr="false" t="normal">$N518/($K518+$L518)</f>
        <v>36.52261811876896</v>
      </c>
      <c r="V518" s="63" t="n">
        <f aca="false" ca="false" dt2D="false" dtr="false" t="normal">$N518/($K518+$L518)</f>
        <v>36.52261811876896</v>
      </c>
      <c r="W518" s="89" t="n">
        <v>2021</v>
      </c>
      <c r="X518" s="4" t="n">
        <f aca="false" ca="false" dt2D="false" dtr="false" t="normal">+N518-'Приложение №2'!F518</f>
        <v>0</v>
      </c>
      <c r="Y518" s="120" t="e">
        <f aca="false" ca="false" dt2D="false" dtr="false" t="normal">+P518-'[1]Приложение №1'!$P417</f>
        <v>#GETTING_DATA</v>
      </c>
      <c r="AA518" s="65" t="n">
        <f aca="false" ca="false" dt2D="false" dtr="false" t="normal">SUM(AB518:AP518)</f>
        <v>29603700.840000004</v>
      </c>
      <c r="AB518" s="68" t="n">
        <v>12966620.036643</v>
      </c>
      <c r="AC518" s="68" t="n">
        <v>6246443.29570884</v>
      </c>
      <c r="AD518" s="68" t="n">
        <v>3814719.10351812</v>
      </c>
      <c r="AE518" s="68" t="n">
        <v>2570628.050928</v>
      </c>
      <c r="AF518" s="68" t="n">
        <v>0</v>
      </c>
      <c r="AG518" s="68" t="n"/>
      <c r="AH518" s="68" t="n">
        <v>418822.0089228</v>
      </c>
      <c r="AI518" s="68" t="n">
        <v>0</v>
      </c>
      <c r="AJ518" s="68" t="n">
        <v>0</v>
      </c>
      <c r="AK518" s="68" t="n">
        <v>0</v>
      </c>
      <c r="AL518" s="68" t="n">
        <v>0</v>
      </c>
      <c r="AM518" s="68" t="n">
        <v>0</v>
      </c>
      <c r="AN518" s="68" t="n">
        <v>2721487.155</v>
      </c>
      <c r="AO518" s="63" t="n">
        <v>296037.0084</v>
      </c>
      <c r="AP518" s="69" t="n">
        <v>568944.18087924</v>
      </c>
      <c r="AQ518" s="55" t="n">
        <f aca="false" ca="false" dt2D="false" dtr="false" t="normal">+N518-'Приложение №2'!F518</f>
        <v>0</v>
      </c>
    </row>
    <row customHeight="true" ht="15" outlineLevel="0" r="519">
      <c r="A519" s="59" t="n">
        <f aca="false" ca="false" dt2D="false" dtr="false" t="normal">+A518+1</f>
        <v>496</v>
      </c>
      <c r="B519" s="60" t="n">
        <f aca="false" ca="false" dt2D="false" dtr="false" t="normal">+B518+1</f>
        <v>177</v>
      </c>
      <c r="C519" s="70" t="s">
        <v>136</v>
      </c>
      <c r="D519" s="70" t="s">
        <v>501</v>
      </c>
      <c r="E519" s="62" t="n">
        <v>1989</v>
      </c>
      <c r="F519" s="62" t="n">
        <v>2012</v>
      </c>
      <c r="G519" s="62" t="s">
        <v>70</v>
      </c>
      <c r="H519" s="62" t="n">
        <v>5</v>
      </c>
      <c r="I519" s="62" t="n">
        <v>4</v>
      </c>
      <c r="J519" s="68" t="n">
        <v>5759.5</v>
      </c>
      <c r="K519" s="68" t="n">
        <v>4865.4</v>
      </c>
      <c r="L519" s="68" t="n">
        <v>0</v>
      </c>
      <c r="M519" s="71" t="n">
        <v>161</v>
      </c>
      <c r="N519" s="65" t="n">
        <f aca="false" ca="false" dt2D="false" dtr="false" t="normal">SUM(O519:T519)</f>
        <v>174166.77</v>
      </c>
      <c r="O519" s="68" t="n"/>
      <c r="P519" s="63" t="n"/>
      <c r="Q519" s="63" t="n"/>
      <c r="R519" s="63" t="n"/>
      <c r="S519" s="63" t="n">
        <v>174166.77</v>
      </c>
      <c r="T519" s="63" t="n"/>
      <c r="U519" s="63" t="n">
        <f aca="false" ca="false" dt2D="false" dtr="false" t="normal">$N519/($K519+$L519)</f>
        <v>35.79700949562215</v>
      </c>
      <c r="V519" s="63" t="n">
        <f aca="false" ca="false" dt2D="false" dtr="false" t="normal">$N519/($K519+$L519)</f>
        <v>35.79700949562215</v>
      </c>
      <c r="W519" s="89" t="n">
        <v>2021</v>
      </c>
      <c r="X519" s="4" t="n">
        <f aca="false" ca="false" dt2D="false" dtr="false" t="normal">+N519-'Приложение №2'!F519</f>
        <v>0</v>
      </c>
      <c r="Y519" s="120" t="e">
        <f aca="false" ca="false" dt2D="false" dtr="false" t="normal">+P519-'[1]Приложение №1'!$P418</f>
        <v>#GETTING_DATA</v>
      </c>
      <c r="AA519" s="65" t="n">
        <f aca="false" ca="false" dt2D="false" dtr="false" t="normal">SUM(AB519:AP519)</f>
        <v>7839473.060000001</v>
      </c>
      <c r="AB519" s="68" t="n">
        <v>0</v>
      </c>
      <c r="AC519" s="68" t="n">
        <v>0</v>
      </c>
      <c r="AD519" s="68" t="n">
        <v>4022569.20986004</v>
      </c>
      <c r="AE519" s="68" t="n">
        <v>2710692.1801008</v>
      </c>
      <c r="AF519" s="68" t="n">
        <v>0</v>
      </c>
      <c r="AG519" s="68" t="n"/>
      <c r="AH519" s="68" t="n">
        <v>0</v>
      </c>
      <c r="AI519" s="68" t="n">
        <v>0</v>
      </c>
      <c r="AJ519" s="68" t="n">
        <v>0</v>
      </c>
      <c r="AK519" s="68" t="n">
        <v>0</v>
      </c>
      <c r="AL519" s="68" t="n">
        <v>0</v>
      </c>
      <c r="AM519" s="68" t="n">
        <v>0</v>
      </c>
      <c r="AN519" s="68" t="n">
        <v>880574.15</v>
      </c>
      <c r="AO519" s="63" t="n">
        <v>78394.7306</v>
      </c>
      <c r="AP519" s="69" t="n">
        <v>147242.78943916</v>
      </c>
      <c r="AQ519" s="55" t="n">
        <f aca="false" ca="false" dt2D="false" dtr="false" t="normal">+N519-'Приложение №2'!F519</f>
        <v>0</v>
      </c>
    </row>
    <row customHeight="true" ht="15" outlineLevel="0" r="520">
      <c r="A520" s="59" t="n">
        <f aca="false" ca="false" dt2D="false" dtr="false" t="normal">+A519+1</f>
        <v>497</v>
      </c>
      <c r="B520" s="60" t="n">
        <f aca="false" ca="false" dt2D="false" dtr="false" t="normal">+B519+1</f>
        <v>178</v>
      </c>
      <c r="C520" s="70" t="s">
        <v>54</v>
      </c>
      <c r="D520" s="70" t="s">
        <v>251</v>
      </c>
      <c r="E520" s="62" t="n">
        <v>1986</v>
      </c>
      <c r="F520" s="62" t="n">
        <v>2008</v>
      </c>
      <c r="G520" s="62" t="s">
        <v>56</v>
      </c>
      <c r="H520" s="62" t="n">
        <v>9</v>
      </c>
      <c r="I520" s="62" t="n">
        <v>5</v>
      </c>
      <c r="J520" s="68" t="n">
        <v>12756.9</v>
      </c>
      <c r="K520" s="68" t="n">
        <v>10418.6</v>
      </c>
      <c r="L520" s="68" t="n">
        <v>133.3</v>
      </c>
      <c r="M520" s="71" t="n">
        <v>393</v>
      </c>
      <c r="N520" s="65" t="n">
        <f aca="false" ca="false" dt2D="false" dtr="false" t="normal">SUM(O520:T520)</f>
        <v>561140.05</v>
      </c>
      <c r="O520" s="88" t="n"/>
      <c r="P520" s="63" t="n">
        <v>0</v>
      </c>
      <c r="Q520" s="63" t="n"/>
      <c r="R520" s="63" t="n"/>
      <c r="S520" s="63" t="n">
        <v>561140.05</v>
      </c>
      <c r="T520" s="68" t="n"/>
      <c r="U520" s="63" t="n">
        <f aca="false" ca="false" dt2D="false" dtr="false" t="normal">$N520/($K520+$L520)</f>
        <v>53.17905306153395</v>
      </c>
      <c r="V520" s="63" t="n">
        <f aca="false" ca="false" dt2D="false" dtr="false" t="normal">$N520/($K520+$L520)</f>
        <v>53.17905306153395</v>
      </c>
      <c r="W520" s="89" t="n">
        <v>2021</v>
      </c>
      <c r="X520" s="4" t="n">
        <f aca="false" ca="false" dt2D="false" dtr="false" t="normal">+N520-'Приложение №2'!F520</f>
        <v>0</v>
      </c>
      <c r="AA520" s="65" t="n">
        <f aca="false" ca="false" dt2D="false" dtr="false" t="normal">SUM(AB520:AP520)</f>
        <v>4962428.95</v>
      </c>
      <c r="AB520" s="68" t="n">
        <v>0</v>
      </c>
      <c r="AC520" s="68" t="n">
        <v>0</v>
      </c>
      <c r="AD520" s="68" t="n">
        <v>0</v>
      </c>
      <c r="AE520" s="68" t="n">
        <v>0</v>
      </c>
      <c r="AF520" s="68" t="n">
        <v>0</v>
      </c>
      <c r="AG520" s="68" t="n">
        <v>0</v>
      </c>
      <c r="AH520" s="68" t="n">
        <v>0</v>
      </c>
      <c r="AI520" s="68" t="n">
        <v>4962428.95</v>
      </c>
      <c r="AJ520" s="68" t="n">
        <v>0</v>
      </c>
      <c r="AK520" s="68" t="n">
        <v>0</v>
      </c>
      <c r="AL520" s="72" t="n">
        <v>0</v>
      </c>
      <c r="AM520" s="68" t="n">
        <v>0</v>
      </c>
      <c r="AN520" s="68" t="n"/>
      <c r="AO520" s="68" t="n"/>
      <c r="AP520" s="79" t="n"/>
      <c r="AQ520" s="55" t="n">
        <f aca="false" ca="false" dt2D="false" dtr="false" t="normal">+N520-'Приложение №2'!F520</f>
        <v>0</v>
      </c>
    </row>
    <row customHeight="true" ht="15" outlineLevel="0" r="521">
      <c r="A521" s="59" t="n">
        <f aca="false" ca="false" dt2D="false" dtr="false" t="normal">+A520+1</f>
        <v>498</v>
      </c>
      <c r="B521" s="60" t="n">
        <f aca="false" ca="false" dt2D="false" dtr="false" t="normal">+B520+1</f>
        <v>179</v>
      </c>
      <c r="C521" s="70" t="s">
        <v>54</v>
      </c>
      <c r="D521" s="70" t="s">
        <v>502</v>
      </c>
      <c r="E521" s="62" t="n">
        <v>1984</v>
      </c>
      <c r="F521" s="62" t="n">
        <v>2016</v>
      </c>
      <c r="G521" s="62" t="s">
        <v>56</v>
      </c>
      <c r="H521" s="62" t="n">
        <v>5</v>
      </c>
      <c r="I521" s="62" t="n">
        <v>3</v>
      </c>
      <c r="J521" s="68" t="n">
        <v>5122</v>
      </c>
      <c r="K521" s="68" t="n">
        <v>4360</v>
      </c>
      <c r="L521" s="68" t="n">
        <v>0</v>
      </c>
      <c r="M521" s="71" t="n">
        <v>187</v>
      </c>
      <c r="N521" s="65" t="n">
        <f aca="false" ca="false" dt2D="false" dtr="false" t="normal">SUM(O521:T521)</f>
        <v>188180.02</v>
      </c>
      <c r="O521" s="68" t="n"/>
      <c r="P521" s="63" t="n"/>
      <c r="Q521" s="63" t="n"/>
      <c r="R521" s="63" t="n"/>
      <c r="S521" s="63" t="n">
        <v>188180.02</v>
      </c>
      <c r="T521" s="63" t="n"/>
      <c r="U521" s="63" t="n">
        <f aca="false" ca="false" dt2D="false" dtr="false" t="normal">$N521/($K521+$L521)</f>
        <v>43.160555045871554</v>
      </c>
      <c r="V521" s="63" t="n">
        <f aca="false" ca="false" dt2D="false" dtr="false" t="normal">$N521/($K521+$L521)</f>
        <v>43.160555045871554</v>
      </c>
      <c r="W521" s="89" t="n">
        <v>2021</v>
      </c>
      <c r="X521" s="4" t="n">
        <f aca="false" ca="false" dt2D="false" dtr="false" t="normal">+N521-'Приложение №2'!F521</f>
        <v>0</v>
      </c>
      <c r="Y521" s="120" t="e">
        <f aca="false" ca="false" dt2D="false" dtr="false" t="normal">+P521-'[1]Приложение №1'!$P425</f>
        <v>#GETTING_DATA</v>
      </c>
      <c r="AA521" s="65" t="n">
        <f aca="false" ca="false" dt2D="false" dtr="false" t="normal">SUM(AB521:AP521)</f>
        <v>20776720.738176</v>
      </c>
      <c r="AB521" s="68" t="n">
        <v>0</v>
      </c>
      <c r="AC521" s="68" t="n">
        <v>0</v>
      </c>
      <c r="AD521" s="68" t="n">
        <v>0</v>
      </c>
      <c r="AE521" s="68" t="n">
        <v>0</v>
      </c>
      <c r="AF521" s="68" t="n">
        <v>0</v>
      </c>
      <c r="AG521" s="68" t="n"/>
      <c r="AH521" s="68" t="n">
        <v>0</v>
      </c>
      <c r="AI521" s="68" t="n">
        <v>0</v>
      </c>
      <c r="AJ521" s="68" t="n">
        <v>0</v>
      </c>
      <c r="AK521" s="68" t="n">
        <v>0</v>
      </c>
      <c r="AL521" s="68" t="n">
        <v>20147945.946807</v>
      </c>
      <c r="AM521" s="68" t="n">
        <v>0</v>
      </c>
      <c r="AN521" s="68" t="n">
        <v>164180.02</v>
      </c>
      <c r="AO521" s="68" t="n">
        <v>24000</v>
      </c>
      <c r="AP521" s="69" t="n">
        <v>440594.771368966</v>
      </c>
      <c r="AQ521" s="55" t="n">
        <f aca="false" ca="false" dt2D="false" dtr="false" t="normal">+N521-'Приложение №2'!F521</f>
        <v>0</v>
      </c>
    </row>
    <row customHeight="true" ht="15" outlineLevel="0" r="522">
      <c r="A522" s="59" t="n">
        <f aca="false" ca="false" dt2D="false" dtr="false" t="normal">+A521+1</f>
        <v>499</v>
      </c>
      <c r="B522" s="60" t="n">
        <f aca="false" ca="false" dt2D="false" dtr="false" t="normal">+B521+1</f>
        <v>180</v>
      </c>
      <c r="C522" s="70" t="s">
        <v>54</v>
      </c>
      <c r="D522" s="70" t="s">
        <v>253</v>
      </c>
      <c r="E522" s="62" t="n">
        <v>1984</v>
      </c>
      <c r="F522" s="62" t="n">
        <v>2012</v>
      </c>
      <c r="G522" s="62" t="s">
        <v>56</v>
      </c>
      <c r="H522" s="62" t="n">
        <v>5</v>
      </c>
      <c r="I522" s="62" t="n">
        <v>2</v>
      </c>
      <c r="J522" s="68" t="n">
        <v>4407.85</v>
      </c>
      <c r="K522" s="68" t="n">
        <v>2926.4</v>
      </c>
      <c r="L522" s="68" t="n">
        <v>802.85</v>
      </c>
      <c r="M522" s="71" t="n">
        <v>176</v>
      </c>
      <c r="N522" s="65" t="n">
        <f aca="false" ca="false" dt2D="false" dtr="false" t="normal">SUM(O522:T522)</f>
        <v>176988.07</v>
      </c>
      <c r="O522" s="68" t="n"/>
      <c r="P522" s="63" t="n"/>
      <c r="Q522" s="63" t="n"/>
      <c r="R522" s="63" t="n"/>
      <c r="S522" s="63" t="n">
        <v>176988.07</v>
      </c>
      <c r="T522" s="63" t="n"/>
      <c r="U522" s="63" t="n">
        <f aca="false" ca="false" dt2D="false" dtr="false" t="normal">$N522/($K522+$L522)</f>
        <v>47.45942749882684</v>
      </c>
      <c r="V522" s="63" t="n">
        <f aca="false" ca="false" dt2D="false" dtr="false" t="normal">$N522/($K522+$L522)</f>
        <v>47.45942749882684</v>
      </c>
      <c r="W522" s="89" t="n">
        <v>2021</v>
      </c>
      <c r="X522" s="4" t="n">
        <f aca="false" ca="false" dt2D="false" dtr="false" t="normal">+N522-'Приложение №2'!F522</f>
        <v>0</v>
      </c>
      <c r="Y522" s="120" t="e">
        <f aca="false" ca="false" dt2D="false" dtr="false" t="normal">+P522-'[1]Приложение №1'!$P426</f>
        <v>#GETTING_DATA</v>
      </c>
      <c r="AA522" s="65" t="n">
        <f aca="false" ca="false" dt2D="false" dtr="false" t="normal">SUM(AB522:AP522)</f>
        <v>17771005.9203768</v>
      </c>
      <c r="AB522" s="68" t="n">
        <v>0</v>
      </c>
      <c r="AC522" s="68" t="n">
        <v>0</v>
      </c>
      <c r="AD522" s="68" t="n">
        <v>0</v>
      </c>
      <c r="AE522" s="68" t="n">
        <v>0</v>
      </c>
      <c r="AF522" s="68" t="n">
        <v>0</v>
      </c>
      <c r="AG522" s="68" t="n"/>
      <c r="AH522" s="68" t="n">
        <v>0</v>
      </c>
      <c r="AI522" s="68" t="n">
        <v>0</v>
      </c>
      <c r="AJ522" s="68" t="n">
        <v>0</v>
      </c>
      <c r="AK522" s="68" t="n">
        <v>0</v>
      </c>
      <c r="AL522" s="68" t="n">
        <v>17217505.8683787</v>
      </c>
      <c r="AM522" s="68" t="n">
        <v>0</v>
      </c>
      <c r="AN522" s="82" t="n">
        <v>152988.07</v>
      </c>
      <c r="AO522" s="68" t="n">
        <v>24000</v>
      </c>
      <c r="AP522" s="69" t="n">
        <v>376511.981998064</v>
      </c>
      <c r="AQ522" s="55" t="n">
        <f aca="false" ca="false" dt2D="false" dtr="false" t="normal">+N522-'Приложение №2'!F522</f>
        <v>0</v>
      </c>
    </row>
    <row customHeight="true" ht="15" outlineLevel="0" r="523">
      <c r="A523" s="59" t="n">
        <f aca="false" ca="false" dt2D="false" dtr="false" t="normal">+A522+1</f>
        <v>500</v>
      </c>
      <c r="B523" s="60" t="n">
        <f aca="false" ca="false" dt2D="false" dtr="false" t="normal">+B522+1</f>
        <v>181</v>
      </c>
      <c r="C523" s="70" t="s">
        <v>54</v>
      </c>
      <c r="D523" s="70" t="s">
        <v>503</v>
      </c>
      <c r="E523" s="62" t="n">
        <v>1997</v>
      </c>
      <c r="F523" s="62" t="n">
        <v>1997</v>
      </c>
      <c r="G523" s="62" t="s">
        <v>56</v>
      </c>
      <c r="H523" s="62" t="n">
        <v>9</v>
      </c>
      <c r="I523" s="62" t="n">
        <v>1</v>
      </c>
      <c r="J523" s="68" t="n">
        <v>2892.9</v>
      </c>
      <c r="K523" s="68" t="n">
        <v>2476.5</v>
      </c>
      <c r="L523" s="68" t="n">
        <v>0</v>
      </c>
      <c r="M523" s="71" t="n">
        <v>81</v>
      </c>
      <c r="N523" s="65" t="n">
        <f aca="false" ca="false" dt2D="false" dtr="false" t="normal">SUM(O523:T523)</f>
        <v>189438.52</v>
      </c>
      <c r="O523" s="68" t="n"/>
      <c r="P523" s="63" t="n"/>
      <c r="Q523" s="63" t="n"/>
      <c r="R523" s="63" t="n">
        <v>26915</v>
      </c>
      <c r="S523" s="63" t="n">
        <v>162523.52</v>
      </c>
      <c r="T523" s="68" t="n"/>
      <c r="U523" s="63" t="n">
        <f aca="false" ca="false" dt2D="false" dtr="false" t="normal">$N523/($K523+$L523)</f>
        <v>76.49445588532203</v>
      </c>
      <c r="V523" s="63" t="n">
        <f aca="false" ca="false" dt2D="false" dtr="false" t="normal">$N523/($K523+$L523)</f>
        <v>76.49445588532203</v>
      </c>
      <c r="W523" s="89" t="n">
        <v>2021</v>
      </c>
      <c r="X523" s="4" t="n">
        <f aca="false" ca="false" dt2D="false" dtr="false" t="normal">+N523-'Приложение №2'!F523</f>
        <v>0</v>
      </c>
      <c r="Y523" s="120" t="e">
        <f aca="false" ca="false" dt2D="false" dtr="false" t="normal">+P523-'[1]Приложение №1'!$P501</f>
        <v>#GETTING_DATA</v>
      </c>
      <c r="AA523" s="65" t="n">
        <f aca="false" ca="false" dt2D="false" dtr="false" t="normal">SUM(AB523:AP523)</f>
        <v>15958327.596498143</v>
      </c>
      <c r="AB523" s="68" t="n">
        <v>5934192.47136837</v>
      </c>
      <c r="AC523" s="68" t="n">
        <v>2374242.95769232</v>
      </c>
      <c r="AD523" s="68" t="n">
        <v>1753610.85076062</v>
      </c>
      <c r="AE523" s="68" t="n">
        <v>1120637.72641236</v>
      </c>
      <c r="AF523" s="68" t="n">
        <v>0</v>
      </c>
      <c r="AG523" s="68" t="n"/>
      <c r="AH523" s="68" t="n">
        <v>263647.888928099</v>
      </c>
      <c r="AI523" s="68" t="n">
        <v>0</v>
      </c>
      <c r="AJ523" s="68" t="n">
        <v>2597035.67028429</v>
      </c>
      <c r="AK523" s="68" t="n">
        <v>0</v>
      </c>
      <c r="AL523" s="68" t="n">
        <v>0</v>
      </c>
      <c r="AM523" s="68" t="n">
        <v>0</v>
      </c>
      <c r="AN523" s="68" t="n">
        <v>1448276.74905751</v>
      </c>
      <c r="AO523" s="63" t="n">
        <v>159583.275964981</v>
      </c>
      <c r="AP523" s="69" t="n">
        <v>307100.006029579</v>
      </c>
      <c r="AQ523" s="55" t="n">
        <f aca="false" ca="false" dt2D="false" dtr="false" t="normal">+N523-'Приложение №2'!F523</f>
        <v>0</v>
      </c>
    </row>
    <row customHeight="true" ht="15" outlineLevel="0" r="524">
      <c r="A524" s="59" t="n">
        <f aca="false" ca="false" dt2D="false" dtr="false" t="normal">+A523+1</f>
        <v>501</v>
      </c>
      <c r="B524" s="60" t="n">
        <f aca="false" ca="false" dt2D="false" dtr="false" t="normal">+B523+1</f>
        <v>182</v>
      </c>
      <c r="C524" s="70" t="s">
        <v>54</v>
      </c>
      <c r="D524" s="70" t="s">
        <v>504</v>
      </c>
      <c r="E524" s="62" t="n">
        <v>1987</v>
      </c>
      <c r="F524" s="62" t="n">
        <v>2016</v>
      </c>
      <c r="G524" s="62" t="s">
        <v>56</v>
      </c>
      <c r="H524" s="62" t="n">
        <v>5</v>
      </c>
      <c r="I524" s="62" t="n">
        <v>4</v>
      </c>
      <c r="J524" s="68" t="n">
        <v>5812.1</v>
      </c>
      <c r="K524" s="68" t="n">
        <v>4766.6</v>
      </c>
      <c r="L524" s="68" t="n">
        <v>87</v>
      </c>
      <c r="M524" s="71" t="n">
        <v>201</v>
      </c>
      <c r="N524" s="65" t="n">
        <f aca="false" ca="false" dt2D="false" dtr="false" t="normal">SUM(O524:T524)</f>
        <v>172561.85</v>
      </c>
      <c r="O524" s="88" t="n"/>
      <c r="P524" s="63" t="n"/>
      <c r="Q524" s="63" t="n"/>
      <c r="R524" s="63" t="n"/>
      <c r="S524" s="63" t="n">
        <v>172561.85</v>
      </c>
      <c r="T524" s="63" t="n"/>
      <c r="U524" s="63" t="n">
        <f aca="false" ca="false" dt2D="false" dtr="false" t="normal">$N524/($K524+$L524)</f>
        <v>35.55337275424427</v>
      </c>
      <c r="V524" s="63" t="n">
        <f aca="false" ca="false" dt2D="false" dtr="false" t="normal">$N524/($K524+$L524)</f>
        <v>35.55337275424427</v>
      </c>
      <c r="W524" s="89" t="n">
        <v>2021</v>
      </c>
      <c r="X524" s="4" t="n">
        <f aca="false" ca="false" dt2D="false" dtr="false" t="normal">+N524-'Приложение №2'!F524</f>
        <v>0</v>
      </c>
      <c r="Y524" s="120" t="e">
        <f aca="false" ca="false" dt2D="false" dtr="false" t="normal">+P524-'[1]Приложение №1'!$P378</f>
        <v>#GETTING_DATA</v>
      </c>
      <c r="AA524" s="65" t="n">
        <f aca="false" ca="false" dt2D="false" dtr="false" t="normal">SUM(AB524:AP524)</f>
        <v>8348211.4144</v>
      </c>
      <c r="AB524" s="68" t="n">
        <v>0</v>
      </c>
      <c r="AC524" s="68" t="n">
        <v>0</v>
      </c>
      <c r="AD524" s="68" t="n">
        <v>0</v>
      </c>
      <c r="AE524" s="68" t="n">
        <v>0</v>
      </c>
      <c r="AF524" s="68" t="n">
        <v>0</v>
      </c>
      <c r="AG524" s="68" t="n"/>
      <c r="AH524" s="68" t="n">
        <v>0</v>
      </c>
      <c r="AI524" s="68" t="n">
        <v>0</v>
      </c>
      <c r="AJ524" s="68" t="n">
        <v>0</v>
      </c>
      <c r="AK524" s="68" t="n">
        <v>7270908.12421734</v>
      </c>
      <c r="AL524" s="68" t="n">
        <v>0</v>
      </c>
      <c r="AM524" s="68" t="n">
        <v>0</v>
      </c>
      <c r="AN524" s="68" t="n">
        <v>834821.14144</v>
      </c>
      <c r="AO524" s="63" t="n">
        <v>83482.114144</v>
      </c>
      <c r="AP524" s="69" t="n">
        <v>159000.034598662</v>
      </c>
      <c r="AQ524" s="55" t="n">
        <f aca="false" ca="false" dt2D="false" dtr="false" t="normal">+N524-'Приложение №2'!F524</f>
        <v>0</v>
      </c>
    </row>
    <row customHeight="true" ht="15" outlineLevel="0" r="525">
      <c r="A525" s="59" t="n">
        <f aca="false" ca="false" dt2D="false" dtr="false" t="normal">+A524+1</f>
        <v>502</v>
      </c>
      <c r="B525" s="60" t="n">
        <f aca="false" ca="false" dt2D="false" dtr="false" t="normal">+B524+1</f>
        <v>183</v>
      </c>
      <c r="C525" s="70" t="s">
        <v>54</v>
      </c>
      <c r="D525" s="70" t="s">
        <v>505</v>
      </c>
      <c r="E525" s="62" t="n">
        <v>1992</v>
      </c>
      <c r="F525" s="62" t="n">
        <v>2012</v>
      </c>
      <c r="G525" s="62" t="s">
        <v>56</v>
      </c>
      <c r="H525" s="62" t="n">
        <v>9</v>
      </c>
      <c r="I525" s="62" t="n">
        <v>1</v>
      </c>
      <c r="J525" s="68" t="n">
        <v>2875.6</v>
      </c>
      <c r="K525" s="68" t="n">
        <v>2101</v>
      </c>
      <c r="L525" s="68" t="n">
        <v>375.5</v>
      </c>
      <c r="M525" s="71" t="n">
        <v>65</v>
      </c>
      <c r="N525" s="65" t="n">
        <f aca="false" ca="false" dt2D="false" dtr="false" t="normal">SUM(O525:T525)</f>
        <v>164340.16</v>
      </c>
      <c r="O525" s="68" t="n"/>
      <c r="P525" s="63" t="n"/>
      <c r="Q525" s="63" t="n"/>
      <c r="R525" s="63" t="n"/>
      <c r="S525" s="63" t="n">
        <v>164340.16</v>
      </c>
      <c r="T525" s="68" t="n"/>
      <c r="U525" s="63" t="n">
        <f aca="false" ca="false" dt2D="false" dtr="false" t="normal">$N525/($K525+$L525)</f>
        <v>66.35984655764183</v>
      </c>
      <c r="V525" s="63" t="n">
        <f aca="false" ca="false" dt2D="false" dtr="false" t="normal">$N525/($K525+$L525)</f>
        <v>66.35984655764183</v>
      </c>
      <c r="W525" s="89" t="n">
        <v>2021</v>
      </c>
      <c r="X525" s="4" t="n">
        <f aca="false" ca="false" dt2D="false" dtr="false" t="normal">+N525-'Приложение №2'!F525</f>
        <v>0</v>
      </c>
      <c r="Y525" s="120" t="e">
        <f aca="false" ca="false" dt2D="false" dtr="false" t="normal">+P525-'[1]Приложение №1'!$P437</f>
        <v>#GETTING_DATA</v>
      </c>
      <c r="AA525" s="65" t="n">
        <f aca="false" ca="false" dt2D="false" dtr="false" t="normal">SUM(AB525:AP525)</f>
        <v>8952042.056493746</v>
      </c>
      <c r="AB525" s="68" t="n">
        <v>5934192.47136837</v>
      </c>
      <c r="AC525" s="68" t="n">
        <v>0</v>
      </c>
      <c r="AD525" s="68" t="n">
        <v>1753610.85076062</v>
      </c>
      <c r="AE525" s="68" t="n">
        <v>0</v>
      </c>
      <c r="AF525" s="68" t="n">
        <v>0</v>
      </c>
      <c r="AG525" s="68" t="n"/>
      <c r="AH525" s="68" t="n">
        <v>263647.888928099</v>
      </c>
      <c r="AI525" s="68" t="n">
        <v>0</v>
      </c>
      <c r="AJ525" s="68" t="n">
        <v>0</v>
      </c>
      <c r="AK525" s="68" t="n">
        <v>0</v>
      </c>
      <c r="AL525" s="68" t="n">
        <v>0</v>
      </c>
      <c r="AM525" s="68" t="n">
        <v>0</v>
      </c>
      <c r="AN525" s="68" t="n">
        <v>737188.291296588</v>
      </c>
      <c r="AO525" s="63" t="n">
        <v>89520.4205649374</v>
      </c>
      <c r="AP525" s="69" t="n">
        <v>173882.133575129</v>
      </c>
      <c r="AQ525" s="55" t="n">
        <f aca="false" ca="false" dt2D="false" dtr="false" t="normal">+N525-'Приложение №2'!F525</f>
        <v>0</v>
      </c>
    </row>
    <row customHeight="true" ht="15" outlineLevel="0" r="526">
      <c r="A526" s="59" t="n">
        <f aca="false" ca="false" dt2D="false" dtr="false" t="normal">+A525+1</f>
        <v>503</v>
      </c>
      <c r="B526" s="60" t="n">
        <f aca="false" ca="false" dt2D="false" dtr="false" t="normal">+B525+1</f>
        <v>184</v>
      </c>
      <c r="C526" s="70" t="s">
        <v>54</v>
      </c>
      <c r="D526" s="70" t="s">
        <v>506</v>
      </c>
      <c r="E526" s="62" t="n">
        <v>1990</v>
      </c>
      <c r="F526" s="62" t="n">
        <v>2017</v>
      </c>
      <c r="G526" s="62" t="s">
        <v>56</v>
      </c>
      <c r="H526" s="62" t="n">
        <v>9</v>
      </c>
      <c r="I526" s="62" t="n">
        <v>2</v>
      </c>
      <c r="J526" s="68" t="n">
        <v>9044.7</v>
      </c>
      <c r="K526" s="68" t="n">
        <v>7767.9</v>
      </c>
      <c r="L526" s="68" t="n">
        <v>0</v>
      </c>
      <c r="M526" s="71" t="n">
        <v>294</v>
      </c>
      <c r="N526" s="65" t="n">
        <f aca="false" ca="false" dt2D="false" dtr="false" t="normal">SUM(O526:T526)</f>
        <v>39941</v>
      </c>
      <c r="O526" s="68" t="n"/>
      <c r="P526" s="63" t="n"/>
      <c r="Q526" s="63" t="n"/>
      <c r="R526" s="63" t="n">
        <v>39941</v>
      </c>
      <c r="S526" s="63" t="n"/>
      <c r="T526" s="68" t="n"/>
      <c r="U526" s="63" t="n">
        <f aca="false" ca="false" dt2D="false" dtr="false" t="normal">$N526/($K526+$L526)</f>
        <v>5.14180151649738</v>
      </c>
      <c r="V526" s="63" t="n">
        <f aca="false" ca="false" dt2D="false" dtr="false" t="normal">$N526/($K526+$L526)</f>
        <v>5.14180151649738</v>
      </c>
      <c r="W526" s="89" t="n">
        <v>2021</v>
      </c>
      <c r="X526" s="4" t="n">
        <f aca="false" ca="false" dt2D="false" dtr="false" t="normal">+N526-'Приложение №2'!F526</f>
        <v>0</v>
      </c>
      <c r="Y526" s="120" t="e">
        <f aca="false" ca="false" dt2D="false" dtr="false" t="normal">+P526-'[1]Приложение №1'!$P439</f>
        <v>#GETTING_DATA</v>
      </c>
      <c r="AA526" s="65" t="n">
        <f aca="false" ca="false" dt2D="false" dtr="false" t="normal">SUM(AB526:AP526)</f>
        <v>55666319.91085489</v>
      </c>
      <c r="AB526" s="68" t="n">
        <v>18613451.927455</v>
      </c>
      <c r="AC526" s="68" t="n">
        <v>7447156.01496393</v>
      </c>
      <c r="AD526" s="68" t="n">
        <v>5500453.75635916</v>
      </c>
      <c r="AE526" s="68" t="n">
        <v>3515042.11386982</v>
      </c>
      <c r="AF526" s="68" t="n">
        <v>0</v>
      </c>
      <c r="AG526" s="68" t="n"/>
      <c r="AH526" s="68" t="n">
        <v>826969.68964449</v>
      </c>
      <c r="AI526" s="68" t="n">
        <v>0</v>
      </c>
      <c r="AJ526" s="68" t="n">
        <v>0</v>
      </c>
      <c r="AK526" s="68" t="n">
        <v>12942145.7927243</v>
      </c>
      <c r="AL526" s="68" t="n">
        <v>0</v>
      </c>
      <c r="AM526" s="68" t="n">
        <v>0</v>
      </c>
      <c r="AN526" s="68" t="n">
        <v>5196291.39903769</v>
      </c>
      <c r="AO526" s="63" t="n">
        <v>556663.199108549</v>
      </c>
      <c r="AP526" s="69" t="n">
        <v>1068146.01769197</v>
      </c>
      <c r="AQ526" s="55" t="n">
        <f aca="false" ca="false" dt2D="false" dtr="false" t="normal">+N526-'Приложение №2'!F526</f>
        <v>0</v>
      </c>
    </row>
    <row customHeight="true" ht="15" outlineLevel="0" r="527">
      <c r="A527" s="59" t="n">
        <f aca="false" ca="false" dt2D="false" dtr="false" t="normal">+A526+1</f>
        <v>504</v>
      </c>
      <c r="B527" s="60" t="n">
        <f aca="false" ca="false" dt2D="false" dtr="false" t="normal">+B526+1</f>
        <v>185</v>
      </c>
      <c r="C527" s="70" t="s">
        <v>54</v>
      </c>
      <c r="D527" s="70" t="s">
        <v>507</v>
      </c>
      <c r="E527" s="62" t="n">
        <v>1990</v>
      </c>
      <c r="F527" s="62" t="n">
        <v>2017</v>
      </c>
      <c r="G527" s="62" t="s">
        <v>56</v>
      </c>
      <c r="H527" s="62" t="n">
        <v>10</v>
      </c>
      <c r="I527" s="62" t="n">
        <v>1</v>
      </c>
      <c r="J527" s="68" t="n">
        <v>3562.9</v>
      </c>
      <c r="K527" s="68" t="n">
        <v>3046.6</v>
      </c>
      <c r="L527" s="68" t="n">
        <v>0</v>
      </c>
      <c r="M527" s="71" t="n">
        <v>121</v>
      </c>
      <c r="N527" s="65" t="n">
        <f aca="false" ca="false" dt2D="false" dtr="false" t="normal">SUM(O527:T527)</f>
        <v>27027</v>
      </c>
      <c r="O527" s="68" t="n"/>
      <c r="P527" s="63" t="n"/>
      <c r="Q527" s="63" t="n"/>
      <c r="R527" s="63" t="n">
        <v>27027</v>
      </c>
      <c r="S527" s="63" t="n"/>
      <c r="T527" s="68" t="n"/>
      <c r="U527" s="63" t="n">
        <f aca="false" ca="false" dt2D="false" dtr="false" t="normal">$N527/($K527+$L527)</f>
        <v>8.871200682728288</v>
      </c>
      <c r="V527" s="63" t="n">
        <f aca="false" ca="false" dt2D="false" dtr="false" t="normal">$N527/($K527+$L527)</f>
        <v>8.871200682728288</v>
      </c>
      <c r="W527" s="89" t="n">
        <v>2021</v>
      </c>
      <c r="X527" s="4" t="n">
        <f aca="false" ca="false" dt2D="false" dtr="false" t="normal">+N527-'Приложение №2'!F527</f>
        <v>0</v>
      </c>
      <c r="Y527" s="120" t="e">
        <f aca="false" ca="false" dt2D="false" dtr="false" t="normal">+P527-'[1]Приложение №1'!$P440</f>
        <v>#GETTING_DATA</v>
      </c>
      <c r="AA527" s="65" t="n">
        <f aca="false" ca="false" dt2D="false" dtr="false" t="normal">SUM(AB527:AP527)</f>
        <v>21832542.931861956</v>
      </c>
      <c r="AB527" s="68" t="n">
        <v>7300266.82142979</v>
      </c>
      <c r="AC527" s="68" t="n">
        <v>2920802.98603086</v>
      </c>
      <c r="AD527" s="68" t="n">
        <v>2157298.93718042</v>
      </c>
      <c r="AE527" s="68" t="n">
        <v>1378612.92036661</v>
      </c>
      <c r="AF527" s="68" t="n">
        <v>0</v>
      </c>
      <c r="AG527" s="68" t="n"/>
      <c r="AH527" s="68" t="n">
        <v>324340.665620168</v>
      </c>
      <c r="AI527" s="68" t="n">
        <v>0</v>
      </c>
      <c r="AJ527" s="68" t="n">
        <v>0</v>
      </c>
      <c r="AK527" s="68" t="n">
        <v>5075958.92996997</v>
      </c>
      <c r="AL527" s="68" t="n">
        <v>0</v>
      </c>
      <c r="AM527" s="68" t="n">
        <v>0</v>
      </c>
      <c r="AN527" s="68" t="n">
        <v>2038005.30082883</v>
      </c>
      <c r="AO527" s="63" t="n">
        <v>218325.42931862</v>
      </c>
      <c r="AP527" s="69" t="n">
        <v>418930.941116691</v>
      </c>
      <c r="AQ527" s="55" t="n">
        <f aca="false" ca="false" dt2D="false" dtr="false" t="normal">+N527-'Приложение №2'!F527</f>
        <v>0</v>
      </c>
    </row>
    <row customHeight="true" ht="15" outlineLevel="0" r="528">
      <c r="A528" s="59" t="n">
        <f aca="false" ca="false" dt2D="false" dtr="false" t="normal">+A527+1</f>
        <v>505</v>
      </c>
      <c r="B528" s="60" t="n">
        <f aca="false" ca="false" dt2D="false" dtr="false" t="normal">+B527+1</f>
        <v>186</v>
      </c>
      <c r="C528" s="70" t="s">
        <v>54</v>
      </c>
      <c r="D528" s="70" t="s">
        <v>508</v>
      </c>
      <c r="E528" s="62" t="n">
        <v>1988</v>
      </c>
      <c r="F528" s="62" t="n">
        <v>2016</v>
      </c>
      <c r="G528" s="62" t="s">
        <v>56</v>
      </c>
      <c r="H528" s="62" t="n">
        <v>5</v>
      </c>
      <c r="I528" s="62" t="n">
        <v>6</v>
      </c>
      <c r="J528" s="68" t="n">
        <v>5149.1</v>
      </c>
      <c r="K528" s="68" t="n">
        <v>4753.8</v>
      </c>
      <c r="L528" s="68" t="n">
        <v>0</v>
      </c>
      <c r="M528" s="71" t="n">
        <v>197</v>
      </c>
      <c r="N528" s="65" t="n">
        <f aca="false" ca="false" dt2D="false" dtr="false" t="normal">SUM(O528:T528)</f>
        <v>165837</v>
      </c>
      <c r="O528" s="68" t="n"/>
      <c r="P528" s="63" t="n"/>
      <c r="Q528" s="63" t="n"/>
      <c r="R528" s="63" t="n"/>
      <c r="S528" s="63" t="n">
        <v>165837</v>
      </c>
      <c r="T528" s="63" t="n"/>
      <c r="U528" s="63" t="n">
        <f aca="false" ca="false" dt2D="false" dtr="false" t="normal">$N528/($K528+$L528)</f>
        <v>34.885144515966175</v>
      </c>
      <c r="V528" s="63" t="n">
        <f aca="false" ca="false" dt2D="false" dtr="false" t="normal">$N528/($K528+$L528)</f>
        <v>34.885144515966175</v>
      </c>
      <c r="W528" s="89" t="n">
        <v>2021</v>
      </c>
      <c r="X528" s="4" t="n">
        <f aca="false" ca="false" dt2D="false" dtr="false" t="normal">+N528-'Приложение №2'!F528</f>
        <v>0</v>
      </c>
      <c r="Y528" s="120" t="e">
        <f aca="false" ca="false" dt2D="false" dtr="false" t="normal">+P528-'[1]Приложение №1'!$P441</f>
        <v>#GETTING_DATA</v>
      </c>
      <c r="AA528" s="65" t="n">
        <f aca="false" ca="false" dt2D="false" dtr="false" t="normal">SUM(AB528:AP528)</f>
        <v>22653297.02870208</v>
      </c>
      <c r="AB528" s="68" t="n">
        <v>0</v>
      </c>
      <c r="AC528" s="68" t="n">
        <v>0</v>
      </c>
      <c r="AD528" s="68" t="n">
        <v>0</v>
      </c>
      <c r="AE528" s="68" t="n">
        <v>0</v>
      </c>
      <c r="AF528" s="68" t="n">
        <v>0</v>
      </c>
      <c r="AG528" s="68" t="n"/>
      <c r="AH528" s="68" t="n">
        <v>0</v>
      </c>
      <c r="AI528" s="68" t="n">
        <v>0</v>
      </c>
      <c r="AJ528" s="68" t="n">
        <v>0</v>
      </c>
      <c r="AK528" s="68" t="n">
        <v>0</v>
      </c>
      <c r="AL528" s="68" t="n">
        <v>22006228.3840879</v>
      </c>
      <c r="AM528" s="68" t="n">
        <v>0</v>
      </c>
      <c r="AN528" s="68" t="n">
        <v>141837</v>
      </c>
      <c r="AO528" s="68" t="n">
        <v>24000</v>
      </c>
      <c r="AP528" s="69" t="n">
        <v>481231.644614224</v>
      </c>
      <c r="AQ528" s="55" t="n">
        <f aca="false" ca="false" dt2D="false" dtr="false" t="normal">+N528-'Приложение №2'!F528</f>
        <v>0</v>
      </c>
    </row>
    <row customHeight="true" ht="15" outlineLevel="0" r="529">
      <c r="A529" s="59" t="n">
        <f aca="false" ca="false" dt2D="false" dtr="false" t="normal">+A528+1</f>
        <v>506</v>
      </c>
      <c r="B529" s="60" t="n">
        <f aca="false" ca="false" dt2D="false" dtr="false" t="normal">+B528+1</f>
        <v>187</v>
      </c>
      <c r="C529" s="70" t="s">
        <v>54</v>
      </c>
      <c r="D529" s="70" t="s">
        <v>328</v>
      </c>
      <c r="E529" s="62" t="n">
        <v>1994</v>
      </c>
      <c r="F529" s="62" t="n">
        <v>2017</v>
      </c>
      <c r="G529" s="62" t="s">
        <v>56</v>
      </c>
      <c r="H529" s="62" t="n">
        <v>10</v>
      </c>
      <c r="I529" s="62" t="n">
        <v>1</v>
      </c>
      <c r="J529" s="68" t="n">
        <v>3265.2</v>
      </c>
      <c r="K529" s="68" t="n">
        <v>2805.8</v>
      </c>
      <c r="L529" s="68" t="n">
        <v>0</v>
      </c>
      <c r="M529" s="71" t="n">
        <v>90</v>
      </c>
      <c r="N529" s="65" t="n">
        <f aca="false" ca="false" dt2D="false" dtr="false" t="normal">SUM(O529:T529)</f>
        <v>85086.11</v>
      </c>
      <c r="O529" s="68" t="n"/>
      <c r="P529" s="63" t="n"/>
      <c r="Q529" s="63" t="n"/>
      <c r="R529" s="63" t="n">
        <v>14008</v>
      </c>
      <c r="S529" s="63" t="n">
        <v>71078.11</v>
      </c>
      <c r="T529" s="68" t="n"/>
      <c r="U529" s="63" t="n">
        <f aca="false" ca="false" dt2D="false" dtr="false" t="normal">$N529/($K529+$L529)</f>
        <v>30.32508019103286</v>
      </c>
      <c r="V529" s="63" t="n">
        <f aca="false" ca="false" dt2D="false" dtr="false" t="normal">$N529/($K529+$L529)</f>
        <v>30.32508019103286</v>
      </c>
      <c r="W529" s="89" t="n">
        <v>2021</v>
      </c>
      <c r="X529" s="4" t="n">
        <f aca="false" ca="false" dt2D="false" dtr="false" t="normal">+N529-'Приложение №2'!F529</f>
        <v>0</v>
      </c>
      <c r="Y529" s="120" t="e">
        <f aca="false" ca="false" dt2D="false" dtr="false" t="normal">+P529-'[1]Приложение №1'!$P443</f>
        <v>#GETTING_DATA</v>
      </c>
      <c r="AA529" s="65" t="n">
        <f aca="false" ca="false" dt2D="false" dtr="false" t="normal">SUM(AB529:AP529)</f>
        <v>3340785.3491203776</v>
      </c>
      <c r="AB529" s="68" t="n">
        <v>0</v>
      </c>
      <c r="AC529" s="68" t="n">
        <v>0</v>
      </c>
      <c r="AD529" s="68" t="n">
        <v>0</v>
      </c>
      <c r="AE529" s="68" t="n">
        <v>0</v>
      </c>
      <c r="AF529" s="68" t="n">
        <v>0</v>
      </c>
      <c r="AG529" s="68" t="n"/>
      <c r="AH529" s="68" t="n">
        <v>0</v>
      </c>
      <c r="AI529" s="68" t="n">
        <v>0</v>
      </c>
      <c r="AJ529" s="68" t="n">
        <v>2942363.28838428</v>
      </c>
      <c r="AK529" s="68" t="n">
        <v>0</v>
      </c>
      <c r="AL529" s="68" t="n">
        <v>0</v>
      </c>
      <c r="AM529" s="68" t="n">
        <v>0</v>
      </c>
      <c r="AN529" s="68" t="n">
        <v>300670.681420834</v>
      </c>
      <c r="AO529" s="63" t="n">
        <v>33407.8534912038</v>
      </c>
      <c r="AP529" s="69" t="n">
        <v>64343.5258240585</v>
      </c>
      <c r="AQ529" s="55" t="n">
        <f aca="false" ca="false" dt2D="false" dtr="false" t="normal">+N529-'Приложение №2'!F529</f>
        <v>0</v>
      </c>
    </row>
    <row customHeight="true" ht="15" outlineLevel="0" r="530">
      <c r="A530" s="59" t="n">
        <f aca="false" ca="false" dt2D="false" dtr="false" t="normal">+A529+1</f>
        <v>507</v>
      </c>
      <c r="B530" s="60" t="n">
        <f aca="false" ca="false" dt2D="false" dtr="false" t="normal">+B529+1</f>
        <v>188</v>
      </c>
      <c r="C530" s="70" t="s">
        <v>54</v>
      </c>
      <c r="D530" s="70" t="s">
        <v>509</v>
      </c>
      <c r="E530" s="62" t="n">
        <v>1989</v>
      </c>
      <c r="F530" s="62" t="n">
        <v>2017</v>
      </c>
      <c r="G530" s="62" t="s">
        <v>56</v>
      </c>
      <c r="H530" s="62" t="n">
        <v>10</v>
      </c>
      <c r="I530" s="62" t="n">
        <v>1</v>
      </c>
      <c r="J530" s="68" t="n">
        <v>3562.9</v>
      </c>
      <c r="K530" s="68" t="n">
        <v>3064.4</v>
      </c>
      <c r="L530" s="68" t="n">
        <v>0</v>
      </c>
      <c r="M530" s="71" t="n">
        <v>120</v>
      </c>
      <c r="N530" s="65" t="n">
        <f aca="false" ca="false" dt2D="false" dtr="false" t="normal">SUM(O530:T530)</f>
        <v>38875</v>
      </c>
      <c r="O530" s="68" t="n"/>
      <c r="P530" s="63" t="n"/>
      <c r="Q530" s="63" t="n"/>
      <c r="R530" s="63" t="n">
        <v>38875</v>
      </c>
      <c r="S530" s="63" t="n"/>
      <c r="T530" s="68" t="n"/>
      <c r="U530" s="63" t="n">
        <f aca="false" ca="false" dt2D="false" dtr="false" t="normal">$N530/($K530+$L530)</f>
        <v>12.686007048688161</v>
      </c>
      <c r="V530" s="63" t="n">
        <f aca="false" ca="false" dt2D="false" dtr="false" t="normal">$N530/($K530+$L530)</f>
        <v>12.686007048688161</v>
      </c>
      <c r="W530" s="89" t="n">
        <v>2021</v>
      </c>
      <c r="X530" s="4" t="n">
        <f aca="false" ca="false" dt2D="false" dtr="false" t="normal">+N530-'Приложение №2'!F530</f>
        <v>0</v>
      </c>
      <c r="Y530" s="120" t="e">
        <f aca="false" ca="false" dt2D="false" dtr="false" t="normal">+P530-'[1]Приложение №1'!$P444</f>
        <v>#GETTING_DATA</v>
      </c>
      <c r="AA530" s="65" t="n">
        <f aca="false" ca="false" dt2D="false" dtr="false" t="normal">SUM(AB530:AP530)</f>
        <v>21469720.476183783</v>
      </c>
      <c r="AB530" s="68" t="n">
        <v>7342919.2042242</v>
      </c>
      <c r="AC530" s="68" t="n">
        <v>2937868.00708756</v>
      </c>
      <c r="AD530" s="68" t="n">
        <v>0</v>
      </c>
      <c r="AE530" s="68" t="n">
        <v>0</v>
      </c>
      <c r="AF530" s="68" t="n">
        <v>0</v>
      </c>
      <c r="AG530" s="68" t="n"/>
      <c r="AH530" s="68" t="n">
        <v>326235.651456195</v>
      </c>
      <c r="AI530" s="68" t="n">
        <v>0</v>
      </c>
      <c r="AJ530" s="68" t="n">
        <v>3213549.81143517</v>
      </c>
      <c r="AK530" s="68" t="n">
        <v>5105615.61905074</v>
      </c>
      <c r="AL530" s="68" t="n">
        <v>0</v>
      </c>
      <c r="AM530" s="68" t="n">
        <v>0</v>
      </c>
      <c r="AN530" s="68" t="n">
        <v>1914957.57220484</v>
      </c>
      <c r="AO530" s="63" t="n">
        <v>214697.204761838</v>
      </c>
      <c r="AP530" s="69" t="n">
        <v>413877.405963246</v>
      </c>
      <c r="AQ530" s="55" t="n">
        <f aca="false" ca="false" dt2D="false" dtr="false" t="normal">+N530-'Приложение №2'!F530</f>
        <v>0</v>
      </c>
    </row>
    <row customHeight="true" ht="15" outlineLevel="0" r="531">
      <c r="A531" s="59" t="n">
        <f aca="false" ca="false" dt2D="false" dtr="false" t="normal">+A530+1</f>
        <v>508</v>
      </c>
      <c r="B531" s="60" t="n">
        <f aca="false" ca="false" dt2D="false" dtr="false" t="normal">+B530+1</f>
        <v>189</v>
      </c>
      <c r="C531" s="70" t="s">
        <v>54</v>
      </c>
      <c r="D531" s="70" t="s">
        <v>260</v>
      </c>
      <c r="E531" s="62" t="n">
        <v>1995</v>
      </c>
      <c r="F531" s="62" t="n">
        <v>1995</v>
      </c>
      <c r="G531" s="62" t="s">
        <v>56</v>
      </c>
      <c r="H531" s="62" t="n">
        <v>10</v>
      </c>
      <c r="I531" s="62" t="n">
        <v>1</v>
      </c>
      <c r="J531" s="68" t="n">
        <v>3279.6</v>
      </c>
      <c r="K531" s="68" t="n">
        <v>2805.6</v>
      </c>
      <c r="L531" s="68" t="n">
        <v>0</v>
      </c>
      <c r="M531" s="71" t="n">
        <v>105</v>
      </c>
      <c r="N531" s="65" t="n">
        <f aca="false" ca="false" dt2D="false" dtr="false" t="normal">SUM(O531:T531)</f>
        <v>201485.02</v>
      </c>
      <c r="O531" s="88" t="n"/>
      <c r="P531" s="63" t="n"/>
      <c r="Q531" s="63" t="n"/>
      <c r="R531" s="63" t="n"/>
      <c r="S531" s="63" t="n">
        <v>201485.02</v>
      </c>
      <c r="T531" s="68" t="n"/>
      <c r="U531" s="63" t="n">
        <f aca="false" ca="false" dt2D="false" dtr="false" t="normal">$N531/($K531+$L531)</f>
        <v>71.81530510407755</v>
      </c>
      <c r="V531" s="63" t="n">
        <f aca="false" ca="false" dt2D="false" dtr="false" t="normal">$N531/($K531+$L531)</f>
        <v>71.81530510407755</v>
      </c>
      <c r="W531" s="89" t="n">
        <v>2021</v>
      </c>
      <c r="X531" s="4" t="n">
        <f aca="false" ca="false" dt2D="false" dtr="false" t="normal">+N531-'Приложение №2'!F531</f>
        <v>0</v>
      </c>
      <c r="Y531" s="120" t="e">
        <f aca="false" ca="false" dt2D="false" dtr="false" t="normal">+P531-'[1]Приложение №1'!$P385</f>
        <v>#GETTING_DATA</v>
      </c>
      <c r="AA531" s="65" t="n">
        <f aca="false" ca="false" dt2D="false" dtr="false" t="normal">SUM(AB531:AP531)</f>
        <v>2281000.7420928</v>
      </c>
      <c r="AB531" s="68" t="n">
        <v>0</v>
      </c>
      <c r="AC531" s="68" t="n">
        <v>0</v>
      </c>
      <c r="AD531" s="68" t="n">
        <v>1986646.72032869</v>
      </c>
      <c r="AE531" s="68" t="n">
        <v>0</v>
      </c>
      <c r="AF531" s="68" t="n">
        <v>0</v>
      </c>
      <c r="AG531" s="68" t="n"/>
      <c r="AH531" s="68" t="n">
        <v>0</v>
      </c>
      <c r="AI531" s="68" t="n">
        <v>0</v>
      </c>
      <c r="AJ531" s="68" t="n">
        <v>0</v>
      </c>
      <c r="AK531" s="68" t="n">
        <v>0</v>
      </c>
      <c r="AL531" s="68" t="n">
        <v>0</v>
      </c>
      <c r="AM531" s="68" t="n">
        <v>0</v>
      </c>
      <c r="AN531" s="68" t="n">
        <v>228100.07420928</v>
      </c>
      <c r="AO531" s="63" t="n">
        <v>22810.007420928</v>
      </c>
      <c r="AP531" s="69" t="n">
        <v>43443.9401338995</v>
      </c>
      <c r="AQ531" s="55" t="n">
        <f aca="false" ca="false" dt2D="false" dtr="false" t="normal">+N531-'Приложение №2'!F531</f>
        <v>0</v>
      </c>
    </row>
    <row customHeight="true" ht="15" outlineLevel="0" r="532">
      <c r="A532" s="59" t="n">
        <f aca="false" ca="false" dt2D="false" dtr="false" t="normal">+A531+1</f>
        <v>509</v>
      </c>
      <c r="B532" s="60" t="n">
        <f aca="false" ca="false" dt2D="false" dtr="false" t="normal">+B531+1</f>
        <v>190</v>
      </c>
      <c r="C532" s="70" t="s">
        <v>54</v>
      </c>
      <c r="D532" s="70" t="s">
        <v>354</v>
      </c>
      <c r="E532" s="62" t="n">
        <v>1995</v>
      </c>
      <c r="F532" s="62" t="n">
        <v>2010</v>
      </c>
      <c r="G532" s="61" t="s">
        <v>60</v>
      </c>
      <c r="H532" s="62" t="n">
        <v>9</v>
      </c>
      <c r="I532" s="62" t="n">
        <v>1</v>
      </c>
      <c r="J532" s="68" t="n">
        <v>2996.5</v>
      </c>
      <c r="K532" s="68" t="n">
        <v>2483</v>
      </c>
      <c r="L532" s="68" t="n">
        <v>76.6</v>
      </c>
      <c r="M532" s="71" t="n">
        <v>83</v>
      </c>
      <c r="N532" s="65" t="n">
        <f aca="false" ca="false" dt2D="false" dtr="false" t="normal">SUM(O532:T532)</f>
        <v>219113.18</v>
      </c>
      <c r="O532" s="68" t="n"/>
      <c r="P532" s="63" t="n"/>
      <c r="Q532" s="63" t="n"/>
      <c r="R532" s="63" t="n">
        <v>22777</v>
      </c>
      <c r="S532" s="63" t="n">
        <v>196336.18</v>
      </c>
      <c r="T532" s="68" t="n"/>
      <c r="U532" s="63" t="n">
        <f aca="false" ca="false" dt2D="false" dtr="false" t="normal">$N532/($K532+$L532)</f>
        <v>85.60446163463041</v>
      </c>
      <c r="V532" s="63" t="n">
        <f aca="false" ca="false" dt2D="false" dtr="false" t="normal">$N532/($K532+$L532)</f>
        <v>85.60446163463041</v>
      </c>
      <c r="W532" s="89" t="n">
        <v>2021</v>
      </c>
      <c r="X532" s="4" t="n">
        <f aca="false" ca="false" dt2D="false" dtr="false" t="normal">+N532-'Приложение №2'!F532</f>
        <v>0</v>
      </c>
      <c r="Y532" s="120" t="e">
        <f aca="false" ca="false" dt2D="false" dtr="false" t="normal">+P532-'[1]Приложение №1'!$P446</f>
        <v>#GETTING_DATA</v>
      </c>
      <c r="AA532" s="65" t="n">
        <f aca="false" ca="false" dt2D="false" dtr="false" t="normal">SUM(AB532:AP532)</f>
        <v>13446173.905525668</v>
      </c>
      <c r="AB532" s="68" t="n">
        <v>6133316.79778497</v>
      </c>
      <c r="AC532" s="68" t="n">
        <v>2453911.67959187</v>
      </c>
      <c r="AD532" s="68" t="n">
        <v>1812454.00105265</v>
      </c>
      <c r="AE532" s="68" t="n">
        <v>1158241.19706242</v>
      </c>
      <c r="AF532" s="68" t="n">
        <v>0</v>
      </c>
      <c r="AG532" s="68" t="n"/>
      <c r="AH532" s="68" t="n">
        <v>272494.704825505</v>
      </c>
      <c r="AI532" s="68" t="n">
        <v>0</v>
      </c>
      <c r="AJ532" s="68" t="n">
        <v>0</v>
      </c>
      <c r="AK532" s="68" t="n">
        <v>0</v>
      </c>
      <c r="AL532" s="68" t="n">
        <v>0</v>
      </c>
      <c r="AM532" s="68" t="n">
        <v>0</v>
      </c>
      <c r="AN532" s="68" t="n">
        <v>1222586.49682253</v>
      </c>
      <c r="AO532" s="63" t="n">
        <v>134461.739055257</v>
      </c>
      <c r="AP532" s="69" t="n">
        <v>258707.289330465</v>
      </c>
      <c r="AQ532" s="55" t="n">
        <f aca="false" ca="false" dt2D="false" dtr="false" t="normal">+N532-'Приложение №2'!F532</f>
        <v>0</v>
      </c>
    </row>
    <row customHeight="true" ht="15" outlineLevel="0" r="533">
      <c r="A533" s="59" t="n">
        <f aca="false" ca="false" dt2D="false" dtr="false" t="normal">+A532+1</f>
        <v>510</v>
      </c>
      <c r="B533" s="60" t="n">
        <f aca="false" ca="false" dt2D="false" dtr="false" t="normal">+B532+1</f>
        <v>191</v>
      </c>
      <c r="C533" s="70" t="s">
        <v>54</v>
      </c>
      <c r="D533" s="70" t="s">
        <v>261</v>
      </c>
      <c r="E533" s="62" t="n">
        <v>1994</v>
      </c>
      <c r="F533" s="62" t="n">
        <v>1994</v>
      </c>
      <c r="G533" s="62" t="s">
        <v>56</v>
      </c>
      <c r="H533" s="62" t="n">
        <v>10</v>
      </c>
      <c r="I533" s="62" t="n">
        <v>1</v>
      </c>
      <c r="J533" s="68" t="n">
        <v>3182.1</v>
      </c>
      <c r="K533" s="68" t="n">
        <v>2454.2</v>
      </c>
      <c r="L533" s="68" t="n">
        <v>310</v>
      </c>
      <c r="M533" s="71" t="n">
        <v>81</v>
      </c>
      <c r="N533" s="65" t="n">
        <f aca="false" ca="false" dt2D="false" dtr="false" t="normal">SUM(O533:T533)</f>
        <v>71622.69</v>
      </c>
      <c r="O533" s="88" t="n"/>
      <c r="P533" s="63" t="n"/>
      <c r="Q533" s="63" t="n"/>
      <c r="R533" s="63" t="n"/>
      <c r="S533" s="63" t="n">
        <v>71622.69</v>
      </c>
      <c r="T533" s="68" t="n"/>
      <c r="U533" s="63" t="n">
        <f aca="false" ca="false" dt2D="false" dtr="false" t="normal">$N533/($K533+$L533)</f>
        <v>25.91082049055785</v>
      </c>
      <c r="V533" s="63" t="n">
        <f aca="false" ca="false" dt2D="false" dtr="false" t="normal">$N533/($K533+$L533)</f>
        <v>25.91082049055785</v>
      </c>
      <c r="W533" s="89" t="n">
        <v>2021</v>
      </c>
      <c r="X533" s="4" t="n">
        <f aca="false" ca="false" dt2D="false" dtr="false" t="normal">+N533-'Приложение №2'!F533</f>
        <v>0</v>
      </c>
      <c r="Y533" s="120" t="e">
        <f aca="false" ca="false" dt2D="false" dtr="false" t="normal">+P533-'[1]Приложение №1'!$P386</f>
        <v>#GETTING_DATA</v>
      </c>
      <c r="AA533" s="65" t="n">
        <f aca="false" ca="false" dt2D="false" dtr="false" t="normal">SUM(AB533:AP533)</f>
        <v>9992018.838102164</v>
      </c>
      <c r="AB533" s="68" t="n">
        <v>6623579.57979263</v>
      </c>
      <c r="AC533" s="68" t="n">
        <v>0</v>
      </c>
      <c r="AD533" s="68" t="n">
        <v>1957331.36025541</v>
      </c>
      <c r="AE533" s="68" t="n">
        <v>0</v>
      </c>
      <c r="AF533" s="68" t="n">
        <v>0</v>
      </c>
      <c r="AG533" s="68" t="n"/>
      <c r="AH533" s="68" t="n">
        <v>294276.395951969</v>
      </c>
      <c r="AI533" s="68" t="n">
        <v>0</v>
      </c>
      <c r="AJ533" s="68" t="n">
        <v>0</v>
      </c>
      <c r="AK533" s="68" t="n">
        <v>0</v>
      </c>
      <c r="AL533" s="68" t="n">
        <v>0</v>
      </c>
      <c r="AM533" s="68" t="n">
        <v>0</v>
      </c>
      <c r="AN533" s="68" t="n">
        <v>822828.941975379</v>
      </c>
      <c r="AO533" s="63" t="n">
        <v>99920.1883810216</v>
      </c>
      <c r="AP533" s="69" t="n">
        <v>194082.371745759</v>
      </c>
      <c r="AQ533" s="55" t="n">
        <f aca="false" ca="false" dt2D="false" dtr="false" t="normal">+N533-'Приложение №2'!F533</f>
        <v>0</v>
      </c>
    </row>
    <row customHeight="true" ht="15" outlineLevel="0" r="534">
      <c r="A534" s="59" t="n">
        <f aca="false" ca="false" dt2D="false" dtr="false" t="normal">+A533+1</f>
        <v>511</v>
      </c>
      <c r="B534" s="60" t="n">
        <f aca="false" ca="false" dt2D="false" dtr="false" t="normal">+B533+1</f>
        <v>192</v>
      </c>
      <c r="C534" s="70" t="s">
        <v>54</v>
      </c>
      <c r="D534" s="70" t="s">
        <v>510</v>
      </c>
      <c r="E534" s="62" t="n">
        <v>1990</v>
      </c>
      <c r="F534" s="62" t="n">
        <v>1990</v>
      </c>
      <c r="G534" s="62" t="s">
        <v>56</v>
      </c>
      <c r="H534" s="62" t="n">
        <v>5</v>
      </c>
      <c r="I534" s="62" t="n">
        <v>8</v>
      </c>
      <c r="J534" s="68" t="n">
        <v>7467.3</v>
      </c>
      <c r="K534" s="68" t="n">
        <v>6613.1</v>
      </c>
      <c r="L534" s="68" t="n">
        <v>0</v>
      </c>
      <c r="M534" s="71" t="n">
        <v>290</v>
      </c>
      <c r="N534" s="65" t="n">
        <f aca="false" ca="false" dt2D="false" dtr="false" t="normal">SUM(O534:T534)</f>
        <v>172968.6</v>
      </c>
      <c r="O534" s="88" t="n"/>
      <c r="P534" s="63" t="n"/>
      <c r="Q534" s="63" t="n"/>
      <c r="R534" s="63" t="n"/>
      <c r="S534" s="63" t="n">
        <v>172968.6</v>
      </c>
      <c r="T534" s="63" t="n"/>
      <c r="U534" s="63" t="n">
        <f aca="false" ca="false" dt2D="false" dtr="false" t="normal">$N534/($K534+$L534)</f>
        <v>26.155449032979995</v>
      </c>
      <c r="V534" s="63" t="n">
        <f aca="false" ca="false" dt2D="false" dtr="false" t="normal">$N534/($K534+$L534)</f>
        <v>26.155449032979995</v>
      </c>
      <c r="W534" s="89" t="n">
        <v>2021</v>
      </c>
      <c r="X534" s="4" t="n">
        <f aca="false" ca="false" dt2D="false" dtr="false" t="normal">+N534-'Приложение №2'!F534</f>
        <v>0</v>
      </c>
      <c r="Y534" s="120" t="e">
        <f aca="false" ca="false" dt2D="false" dtr="false" t="normal">+P534-'[1]Приложение №1'!$P344</f>
        <v>#GETTING_DATA</v>
      </c>
      <c r="AA534" s="65" t="n">
        <f aca="false" ca="false" dt2D="false" dtr="false" t="normal">SUM(AB534:AP534)</f>
        <v>55317447.9384771</v>
      </c>
      <c r="AB534" s="68" t="n">
        <v>0</v>
      </c>
      <c r="AC534" s="68" t="n">
        <v>0</v>
      </c>
      <c r="AD534" s="68" t="n">
        <v>5006928.96142492</v>
      </c>
      <c r="AE534" s="68" t="n">
        <v>0</v>
      </c>
      <c r="AF534" s="68" t="n">
        <v>0</v>
      </c>
      <c r="AG534" s="68" t="n"/>
      <c r="AH534" s="68" t="n">
        <v>0</v>
      </c>
      <c r="AI534" s="68" t="n">
        <v>0</v>
      </c>
      <c r="AJ534" s="68" t="n">
        <v>0</v>
      </c>
      <c r="AK534" s="68" t="n">
        <v>0</v>
      </c>
      <c r="AL534" s="68" t="n">
        <v>43172023.5903835</v>
      </c>
      <c r="AM534" s="68" t="n">
        <v>0</v>
      </c>
      <c r="AN534" s="68" t="n">
        <v>5531744.79384771</v>
      </c>
      <c r="AO534" s="63" t="n">
        <v>553174.479384771</v>
      </c>
      <c r="AP534" s="69" t="n">
        <v>1053576.11343623</v>
      </c>
      <c r="AQ534" s="55" t="n">
        <f aca="false" ca="false" dt2D="false" dtr="false" t="normal">+N534-'Приложение №2'!F534</f>
        <v>0</v>
      </c>
    </row>
    <row customHeight="true" ht="15" outlineLevel="0" r="535">
      <c r="A535" s="59" t="n">
        <f aca="false" ca="false" dt2D="false" dtr="false" t="normal">+A534+1</f>
        <v>512</v>
      </c>
      <c r="B535" s="60" t="n">
        <f aca="false" ca="false" dt2D="false" dtr="false" t="normal">+B534+1</f>
        <v>193</v>
      </c>
      <c r="C535" s="70" t="s">
        <v>54</v>
      </c>
      <c r="D535" s="70" t="s">
        <v>511</v>
      </c>
      <c r="E535" s="62" t="n">
        <v>1982</v>
      </c>
      <c r="F535" s="62" t="n">
        <v>2015</v>
      </c>
      <c r="G535" s="62" t="s">
        <v>70</v>
      </c>
      <c r="H535" s="62" t="n">
        <v>5</v>
      </c>
      <c r="I535" s="62" t="n">
        <v>2</v>
      </c>
      <c r="J535" s="68" t="n">
        <v>4432.1</v>
      </c>
      <c r="K535" s="68" t="n">
        <v>2918.4</v>
      </c>
      <c r="L535" s="68" t="n">
        <v>866.1</v>
      </c>
      <c r="M535" s="71" t="n">
        <v>169</v>
      </c>
      <c r="N535" s="65" t="n">
        <f aca="false" ca="false" dt2D="false" dtr="false" t="normal">SUM(O535:T535)</f>
        <v>14660</v>
      </c>
      <c r="O535" s="68" t="n"/>
      <c r="P535" s="63" t="n"/>
      <c r="Q535" s="63" t="n"/>
      <c r="R535" s="63" t="n">
        <v>14660</v>
      </c>
      <c r="S535" s="63" t="n"/>
      <c r="T535" s="63" t="n"/>
      <c r="U535" s="63" t="n">
        <f aca="false" ca="false" dt2D="false" dtr="false" t="normal">$N535/($K535+$L535)</f>
        <v>3.8736953362399262</v>
      </c>
      <c r="V535" s="63" t="n">
        <f aca="false" ca="false" dt2D="false" dtr="false" t="normal">$N535/($K535+$L535)</f>
        <v>3.8736953362399262</v>
      </c>
      <c r="W535" s="89" t="n">
        <v>2021</v>
      </c>
      <c r="X535" s="4" t="n">
        <f aca="false" ca="false" dt2D="false" dtr="false" t="normal">+N535-'Приложение №2'!F535</f>
        <v>0</v>
      </c>
      <c r="Y535" s="120" t="e">
        <f aca="false" ca="false" dt2D="false" dtr="false" t="normal">+P535-'[1]Приложение №1'!$P511</f>
        <v>#GETTING_DATA</v>
      </c>
      <c r="AA535" s="65" t="n">
        <f aca="false" ca="false" dt2D="false" dtr="false" t="normal">SUM(AB535:AP535)</f>
        <v>7344352.08</v>
      </c>
      <c r="AB535" s="68" t="n">
        <v>0</v>
      </c>
      <c r="AC535" s="68" t="n">
        <v>0</v>
      </c>
      <c r="AD535" s="68" t="n">
        <v>0</v>
      </c>
      <c r="AE535" s="68" t="n">
        <v>0</v>
      </c>
      <c r="AF535" s="68" t="n">
        <v>0</v>
      </c>
      <c r="AG535" s="68" t="n"/>
      <c r="AH535" s="68" t="n">
        <v>0</v>
      </c>
      <c r="AI535" s="68" t="n">
        <v>0</v>
      </c>
      <c r="AJ535" s="68" t="n">
        <v>0</v>
      </c>
      <c r="AK535" s="68" t="n">
        <v>6396592.82148432</v>
      </c>
      <c r="AL535" s="68" t="n">
        <v>0</v>
      </c>
      <c r="AM535" s="68" t="n">
        <v>0</v>
      </c>
      <c r="AN535" s="68" t="n">
        <v>734435.208</v>
      </c>
      <c r="AO535" s="63" t="n">
        <v>73443.5208</v>
      </c>
      <c r="AP535" s="69" t="n">
        <v>139880.52971568</v>
      </c>
      <c r="AQ535" s="55" t="n">
        <f aca="false" ca="false" dt2D="false" dtr="false" t="normal">+N535-'Приложение №2'!F535</f>
        <v>0</v>
      </c>
    </row>
    <row customHeight="true" ht="15" outlineLevel="0" r="536">
      <c r="A536" s="59" t="n">
        <f aca="false" ca="false" dt2D="false" dtr="false" t="normal">+A535+1</f>
        <v>513</v>
      </c>
      <c r="B536" s="60" t="n">
        <f aca="false" ca="false" dt2D="false" dtr="false" t="normal">+B535+1</f>
        <v>194</v>
      </c>
      <c r="C536" s="70" t="s">
        <v>54</v>
      </c>
      <c r="D536" s="70" t="s">
        <v>512</v>
      </c>
      <c r="E536" s="62" t="n">
        <v>1982</v>
      </c>
      <c r="F536" s="62" t="n">
        <v>2015</v>
      </c>
      <c r="G536" s="62" t="s">
        <v>70</v>
      </c>
      <c r="H536" s="62" t="n">
        <v>5</v>
      </c>
      <c r="I536" s="62" t="n">
        <v>2</v>
      </c>
      <c r="J536" s="68" t="n">
        <v>4389.3</v>
      </c>
      <c r="K536" s="68" t="n">
        <v>3138.9</v>
      </c>
      <c r="L536" s="68" t="n">
        <v>552.1</v>
      </c>
      <c r="M536" s="71" t="n">
        <v>201</v>
      </c>
      <c r="N536" s="65" t="n">
        <f aca="false" ca="false" dt2D="false" dtr="false" t="normal">SUM(O536:T536)</f>
        <v>11745</v>
      </c>
      <c r="O536" s="68" t="n"/>
      <c r="P536" s="63" t="n"/>
      <c r="Q536" s="63" t="n"/>
      <c r="R536" s="63" t="n">
        <v>11745</v>
      </c>
      <c r="S536" s="63" t="n"/>
      <c r="T536" s="63" t="n"/>
      <c r="U536" s="63" t="n">
        <f aca="false" ca="false" dt2D="false" dtr="false" t="normal">$N536/($K536+$L536)</f>
        <v>3.1820644811704146</v>
      </c>
      <c r="V536" s="63" t="n">
        <f aca="false" ca="false" dt2D="false" dtr="false" t="normal">$N536/($K536+$L536)</f>
        <v>3.1820644811704146</v>
      </c>
      <c r="W536" s="89" t="n">
        <v>2021</v>
      </c>
      <c r="X536" s="4" t="n">
        <f aca="false" ca="false" dt2D="false" dtr="false" t="normal">+N536-'Приложение №2'!F536</f>
        <v>0</v>
      </c>
      <c r="Y536" s="120" t="e">
        <f aca="false" ca="false" dt2D="false" dtr="false" t="normal">+P536-'[1]Приложение №1'!$P511</f>
        <v>#GETTING_DATA</v>
      </c>
      <c r="AA536" s="65" t="n">
        <f aca="false" ca="false" dt2D="false" dtr="false" t="normal">SUM(AB536:AP536)</f>
        <v>7162902.24</v>
      </c>
      <c r="AB536" s="68" t="n">
        <v>0</v>
      </c>
      <c r="AC536" s="68" t="n">
        <v>0</v>
      </c>
      <c r="AD536" s="68" t="n">
        <v>0</v>
      </c>
      <c r="AE536" s="68" t="n">
        <v>0</v>
      </c>
      <c r="AF536" s="68" t="n">
        <v>0</v>
      </c>
      <c r="AG536" s="68" t="n"/>
      <c r="AH536" s="68" t="n">
        <v>0</v>
      </c>
      <c r="AI536" s="68" t="n">
        <v>0</v>
      </c>
      <c r="AJ536" s="68" t="n">
        <v>0</v>
      </c>
      <c r="AK536" s="68" t="n">
        <v>6238558.35753696</v>
      </c>
      <c r="AL536" s="68" t="n">
        <v>0</v>
      </c>
      <c r="AM536" s="68" t="n">
        <v>0</v>
      </c>
      <c r="AN536" s="68" t="n">
        <v>716290.224</v>
      </c>
      <c r="AO536" s="63" t="n">
        <v>71629.0224</v>
      </c>
      <c r="AP536" s="69" t="n">
        <v>136424.63606304</v>
      </c>
      <c r="AQ536" s="55" t="n">
        <f aca="false" ca="false" dt2D="false" dtr="false" t="normal">+N536-'Приложение №2'!F536</f>
        <v>0</v>
      </c>
    </row>
    <row customHeight="true" ht="15" outlineLevel="0" r="537">
      <c r="A537" s="59" t="n">
        <f aca="false" ca="false" dt2D="false" dtr="false" t="normal">+A536+1</f>
        <v>514</v>
      </c>
      <c r="B537" s="60" t="n">
        <f aca="false" ca="false" dt2D="false" dtr="false" t="normal">+B536+1</f>
        <v>195</v>
      </c>
      <c r="C537" s="70" t="s">
        <v>54</v>
      </c>
      <c r="D537" s="70" t="s">
        <v>513</v>
      </c>
      <c r="E537" s="62" t="n">
        <v>1982</v>
      </c>
      <c r="F537" s="62" t="n">
        <v>2015</v>
      </c>
      <c r="G537" s="62" t="s">
        <v>70</v>
      </c>
      <c r="H537" s="62" t="n">
        <v>5</v>
      </c>
      <c r="I537" s="62" t="n">
        <v>2</v>
      </c>
      <c r="J537" s="68" t="n">
        <v>4462.5</v>
      </c>
      <c r="K537" s="68" t="n">
        <v>3471</v>
      </c>
      <c r="L537" s="68" t="n">
        <v>170.1</v>
      </c>
      <c r="M537" s="71" t="n">
        <v>217</v>
      </c>
      <c r="N537" s="65" t="n">
        <f aca="false" ca="false" dt2D="false" dtr="false" t="normal">SUM(O537:T537)</f>
        <v>11669</v>
      </c>
      <c r="O537" s="68" t="n"/>
      <c r="P537" s="63" t="n"/>
      <c r="Q537" s="63" t="n"/>
      <c r="R537" s="63" t="n">
        <v>11669</v>
      </c>
      <c r="S537" s="63" t="n"/>
      <c r="T537" s="63" t="n"/>
      <c r="U537" s="63" t="n">
        <f aca="false" ca="false" dt2D="false" dtr="false" t="normal">$N537/($K537+$L537)</f>
        <v>3.2048007470269972</v>
      </c>
      <c r="V537" s="63" t="n">
        <f aca="false" ca="false" dt2D="false" dtr="false" t="normal">$N537/($K537+$L537)</f>
        <v>3.2048007470269972</v>
      </c>
      <c r="W537" s="89" t="n">
        <v>2021</v>
      </c>
      <c r="X537" s="4" t="n">
        <f aca="false" ca="false" dt2D="false" dtr="false" t="normal">+N537-'Приложение №2'!F537</f>
        <v>0</v>
      </c>
      <c r="Y537" s="120" t="e">
        <f aca="false" ca="false" dt2D="false" dtr="false" t="normal">+P537-'[1]Приложение №1'!$P510</f>
        <v>#GETTING_DATA</v>
      </c>
      <c r="AA537" s="65" t="n">
        <f aca="false" ca="false" dt2D="false" dtr="false" t="normal">SUM(AB537:AP537)</f>
        <v>7066064.3040000005</v>
      </c>
      <c r="AB537" s="68" t="n">
        <v>0</v>
      </c>
      <c r="AC537" s="68" t="n">
        <v>0</v>
      </c>
      <c r="AD537" s="68" t="n">
        <v>0</v>
      </c>
      <c r="AE537" s="68" t="n">
        <v>0</v>
      </c>
      <c r="AF537" s="68" t="n">
        <v>0</v>
      </c>
      <c r="AG537" s="68" t="n"/>
      <c r="AH537" s="68" t="n">
        <v>0</v>
      </c>
      <c r="AI537" s="68" t="n">
        <v>0</v>
      </c>
      <c r="AJ537" s="68" t="n">
        <v>0</v>
      </c>
      <c r="AK537" s="68" t="n">
        <v>6154216.96982602</v>
      </c>
      <c r="AL537" s="68" t="n">
        <v>0</v>
      </c>
      <c r="AM537" s="68" t="n">
        <v>0</v>
      </c>
      <c r="AN537" s="68" t="n">
        <v>706606.4304</v>
      </c>
      <c r="AO537" s="63" t="n">
        <v>70660.64304</v>
      </c>
      <c r="AP537" s="69" t="n">
        <v>134580.260733984</v>
      </c>
      <c r="AQ537" s="55" t="n">
        <f aca="false" ca="false" dt2D="false" dtr="false" t="normal">+N537-'Приложение №2'!F537</f>
        <v>0</v>
      </c>
    </row>
    <row customHeight="true" ht="15" outlineLevel="0" r="538">
      <c r="A538" s="59" t="n">
        <f aca="false" ca="false" dt2D="false" dtr="false" t="normal">+A537+1</f>
        <v>515</v>
      </c>
      <c r="B538" s="60" t="n">
        <f aca="false" ca="false" dt2D="false" dtr="false" t="normal">+B537+1</f>
        <v>196</v>
      </c>
      <c r="C538" s="70" t="s">
        <v>54</v>
      </c>
      <c r="D538" s="70" t="s">
        <v>514</v>
      </c>
      <c r="E538" s="62" t="n">
        <v>1982</v>
      </c>
      <c r="F538" s="62" t="n">
        <v>2015</v>
      </c>
      <c r="G538" s="62" t="s">
        <v>70</v>
      </c>
      <c r="H538" s="62" t="n">
        <v>5</v>
      </c>
      <c r="I538" s="62" t="n">
        <v>2</v>
      </c>
      <c r="J538" s="68" t="n">
        <v>4420.2</v>
      </c>
      <c r="K538" s="68" t="n">
        <v>3129.6</v>
      </c>
      <c r="L538" s="68" t="n">
        <v>511</v>
      </c>
      <c r="M538" s="71" t="n">
        <v>210</v>
      </c>
      <c r="N538" s="65" t="n">
        <f aca="false" ca="false" dt2D="false" dtr="false" t="normal">SUM(O538:T538)</f>
        <v>12118</v>
      </c>
      <c r="O538" s="68" t="n"/>
      <c r="P538" s="63" t="n"/>
      <c r="Q538" s="63" t="n"/>
      <c r="R538" s="63" t="n">
        <v>12118</v>
      </c>
      <c r="S538" s="63" t="n"/>
      <c r="T538" s="63" t="n"/>
      <c r="U538" s="63" t="n">
        <f aca="false" ca="false" dt2D="false" dtr="false" t="normal">$N538/($K538+$L538)</f>
        <v>3.328572213371422</v>
      </c>
      <c r="V538" s="63" t="n">
        <f aca="false" ca="false" dt2D="false" dtr="false" t="normal">$N538/($K538+$L538)</f>
        <v>3.328572213371422</v>
      </c>
      <c r="W538" s="89" t="n">
        <v>2021</v>
      </c>
      <c r="X538" s="4" t="n">
        <f aca="false" ca="false" dt2D="false" dtr="false" t="normal">+N538-'Приложение №2'!F538</f>
        <v>0</v>
      </c>
      <c r="Y538" s="120" t="e">
        <f aca="false" ca="false" dt2D="false" dtr="false" t="normal">+P538-'[1]Приложение №1'!$P511</f>
        <v>#GETTING_DATA</v>
      </c>
      <c r="AA538" s="65" t="n">
        <f aca="false" ca="false" dt2D="false" dtr="false" t="normal">SUM(AB538:AP538)</f>
        <v>7065093.984</v>
      </c>
      <c r="AB538" s="68" t="n">
        <v>0</v>
      </c>
      <c r="AC538" s="68" t="n">
        <v>0</v>
      </c>
      <c r="AD538" s="68" t="n">
        <v>0</v>
      </c>
      <c r="AE538" s="68" t="n">
        <v>0</v>
      </c>
      <c r="AF538" s="68" t="n">
        <v>0</v>
      </c>
      <c r="AG538" s="68" t="n"/>
      <c r="AH538" s="68" t="n">
        <v>0</v>
      </c>
      <c r="AI538" s="68" t="n">
        <v>0</v>
      </c>
      <c r="AJ538" s="68" t="n">
        <v>0</v>
      </c>
      <c r="AK538" s="68" t="n">
        <v>6153371.86574074</v>
      </c>
      <c r="AL538" s="68" t="n">
        <v>0</v>
      </c>
      <c r="AM538" s="68" t="n">
        <v>0</v>
      </c>
      <c r="AN538" s="68" t="n">
        <v>706509.3984</v>
      </c>
      <c r="AO538" s="63" t="n">
        <v>70650.93984</v>
      </c>
      <c r="AP538" s="69" t="n">
        <v>134561.780019264</v>
      </c>
      <c r="AQ538" s="55" t="n">
        <f aca="false" ca="false" dt2D="false" dtr="false" t="normal">+N538-'Приложение №2'!F538</f>
        <v>0</v>
      </c>
    </row>
    <row customHeight="true" ht="15" outlineLevel="0" r="539">
      <c r="A539" s="59" t="n">
        <f aca="false" ca="false" dt2D="false" dtr="false" t="normal">+A538+1</f>
        <v>516</v>
      </c>
      <c r="B539" s="60" t="n">
        <f aca="false" ca="false" dt2D="false" dtr="false" t="normal">+B538+1</f>
        <v>197</v>
      </c>
      <c r="C539" s="70" t="s">
        <v>54</v>
      </c>
      <c r="D539" s="70" t="s">
        <v>268</v>
      </c>
      <c r="E539" s="62" t="n">
        <v>1982</v>
      </c>
      <c r="F539" s="62" t="n">
        <v>2008</v>
      </c>
      <c r="G539" s="62" t="s">
        <v>56</v>
      </c>
      <c r="H539" s="62" t="n">
        <v>5</v>
      </c>
      <c r="I539" s="62" t="n">
        <v>7</v>
      </c>
      <c r="J539" s="68" t="n">
        <v>6399.1</v>
      </c>
      <c r="K539" s="68" t="n">
        <v>4910.1</v>
      </c>
      <c r="L539" s="68" t="n">
        <v>250.5</v>
      </c>
      <c r="M539" s="71" t="n">
        <v>218</v>
      </c>
      <c r="N539" s="65" t="n">
        <f aca="false" ca="false" dt2D="false" dtr="false" t="normal">SUM(O539:T539)</f>
        <v>17309</v>
      </c>
      <c r="O539" s="68" t="n"/>
      <c r="P539" s="63" t="n"/>
      <c r="Q539" s="63" t="n"/>
      <c r="R539" s="63" t="n">
        <v>17309</v>
      </c>
      <c r="S539" s="63" t="n"/>
      <c r="T539" s="63" t="n"/>
      <c r="U539" s="63" t="n">
        <f aca="false" ca="false" dt2D="false" dtr="false" t="normal">$N539/($K539+$L539)</f>
        <v>3.3540673565089327</v>
      </c>
      <c r="V539" s="63" t="n">
        <f aca="false" ca="false" dt2D="false" dtr="false" t="normal">$N539/($K539+$L539)</f>
        <v>3.3540673565089327</v>
      </c>
      <c r="W539" s="89" t="n">
        <v>2021</v>
      </c>
      <c r="X539" s="4" t="n">
        <f aca="false" ca="false" dt2D="false" dtr="false" t="normal">+N539-'Приложение №2'!F539</f>
        <v>0</v>
      </c>
      <c r="Y539" s="120" t="e">
        <f aca="false" ca="false" dt2D="false" dtr="false" t="normal">+P539-'[1]Приложение №1'!$P511</f>
        <v>#GETTING_DATA</v>
      </c>
      <c r="AA539" s="65" t="n">
        <f aca="false" ca="false" dt2D="false" dtr="false" t="normal">SUM(AB539:AP539)</f>
        <v>16411893.353984796</v>
      </c>
      <c r="AB539" s="68" t="n">
        <v>10225965.4266984</v>
      </c>
      <c r="AC539" s="68" t="n">
        <v>0</v>
      </c>
      <c r="AD539" s="68" t="n">
        <v>3907208.05648326</v>
      </c>
      <c r="AE539" s="68" t="n">
        <v>0</v>
      </c>
      <c r="AF539" s="68" t="n">
        <v>0</v>
      </c>
      <c r="AG539" s="68" t="n"/>
      <c r="AH539" s="68" t="n">
        <v>424568.124112911</v>
      </c>
      <c r="AI539" s="68" t="n">
        <v>0</v>
      </c>
      <c r="AJ539" s="68" t="n">
        <v>0</v>
      </c>
      <c r="AK539" s="68" t="n">
        <v>0</v>
      </c>
      <c r="AL539" s="68" t="n">
        <v>0</v>
      </c>
      <c r="AM539" s="68" t="n">
        <v>0</v>
      </c>
      <c r="AN539" s="68" t="n">
        <v>1371684.48860908</v>
      </c>
      <c r="AO539" s="63" t="n">
        <v>164118.933539848</v>
      </c>
      <c r="AP539" s="69" t="n">
        <v>318348.324541288</v>
      </c>
      <c r="AQ539" s="55" t="n">
        <f aca="false" ca="false" dt2D="false" dtr="false" t="normal">+N539-'Приложение №2'!F539</f>
        <v>0</v>
      </c>
    </row>
    <row customHeight="true" ht="15" outlineLevel="0" r="540">
      <c r="A540" s="59" t="n">
        <f aca="false" ca="false" dt2D="false" dtr="false" t="normal">+A539+1</f>
        <v>517</v>
      </c>
      <c r="B540" s="60" t="n">
        <f aca="false" ca="false" dt2D="false" dtr="false" t="normal">+B539+1</f>
        <v>198</v>
      </c>
      <c r="C540" s="70" t="s">
        <v>54</v>
      </c>
      <c r="D540" s="70" t="s">
        <v>269</v>
      </c>
      <c r="E540" s="62" t="n">
        <v>1979</v>
      </c>
      <c r="F540" s="62" t="n">
        <v>2015</v>
      </c>
      <c r="G540" s="62" t="s">
        <v>56</v>
      </c>
      <c r="H540" s="62" t="n">
        <v>5</v>
      </c>
      <c r="I540" s="62" t="n">
        <v>4</v>
      </c>
      <c r="J540" s="68" t="n">
        <v>4063.4</v>
      </c>
      <c r="K540" s="68" t="n">
        <v>3702.9</v>
      </c>
      <c r="L540" s="68" t="n">
        <v>122.3</v>
      </c>
      <c r="M540" s="71" t="n">
        <v>192</v>
      </c>
      <c r="N540" s="65" t="n">
        <f aca="false" ca="false" dt2D="false" dtr="false" t="normal">SUM(O540:T540)</f>
        <v>19371</v>
      </c>
      <c r="O540" s="68" t="n"/>
      <c r="P540" s="63" t="n"/>
      <c r="Q540" s="63" t="n"/>
      <c r="R540" s="63" t="n">
        <v>19371</v>
      </c>
      <c r="S540" s="63" t="n"/>
      <c r="T540" s="63" t="n"/>
      <c r="U540" s="63" t="n">
        <f aca="false" ca="false" dt2D="false" dtr="false" t="normal">$N540/($K540+$L540)</f>
        <v>5.064048938617589</v>
      </c>
      <c r="V540" s="63" t="n">
        <f aca="false" ca="false" dt2D="false" dtr="false" t="normal">$N540/($K540+$L540)</f>
        <v>5.064048938617589</v>
      </c>
      <c r="W540" s="89" t="n">
        <v>2021</v>
      </c>
      <c r="X540" s="4" t="n">
        <f aca="false" ca="false" dt2D="false" dtr="false" t="normal">+N540-'Приложение №2'!F540</f>
        <v>0</v>
      </c>
      <c r="Y540" s="120" t="e">
        <f aca="false" ca="false" dt2D="false" dtr="false" t="normal">+P540-'[1]Приложение №1'!$P447</f>
        <v>#GETTING_DATA</v>
      </c>
      <c r="AA540" s="65" t="n">
        <f aca="false" ca="false" dt2D="false" dtr="false" t="normal">SUM(AB540:AP540)</f>
        <v>14237628.820496641</v>
      </c>
      <c r="AB540" s="68" t="n">
        <v>0</v>
      </c>
      <c r="AC540" s="68" t="n">
        <v>0</v>
      </c>
      <c r="AD540" s="68" t="n">
        <v>0</v>
      </c>
      <c r="AE540" s="68" t="n">
        <v>0</v>
      </c>
      <c r="AF540" s="68" t="n">
        <v>0</v>
      </c>
      <c r="AG540" s="68" t="n"/>
      <c r="AH540" s="68" t="n">
        <v>0</v>
      </c>
      <c r="AI540" s="68" t="n">
        <v>0</v>
      </c>
      <c r="AJ540" s="68" t="n">
        <v>12539649.2073642</v>
      </c>
      <c r="AK540" s="68" t="n">
        <v>0</v>
      </c>
      <c r="AL540" s="68" t="n">
        <v>0</v>
      </c>
      <c r="AM540" s="68" t="n">
        <v>0</v>
      </c>
      <c r="AN540" s="68" t="n">
        <v>1281386.5938447</v>
      </c>
      <c r="AO540" s="63" t="n">
        <v>142376.288204966</v>
      </c>
      <c r="AP540" s="69" t="n">
        <v>274216.731082765</v>
      </c>
      <c r="AQ540" s="55" t="n">
        <f aca="false" ca="false" dt2D="false" dtr="false" t="normal">+N540-'Приложение №2'!F540</f>
        <v>0</v>
      </c>
    </row>
    <row customHeight="true" ht="15" outlineLevel="0" r="541">
      <c r="A541" s="59" t="n">
        <f aca="false" ca="false" dt2D="false" dtr="false" t="normal">+A540+1</f>
        <v>518</v>
      </c>
      <c r="B541" s="60" t="n">
        <f aca="false" ca="false" dt2D="false" dtr="false" t="normal">+B540+1</f>
        <v>199</v>
      </c>
      <c r="C541" s="70" t="s">
        <v>54</v>
      </c>
      <c r="D541" s="70" t="s">
        <v>270</v>
      </c>
      <c r="E541" s="62" t="n">
        <v>1980</v>
      </c>
      <c r="F541" s="62" t="n">
        <v>2015</v>
      </c>
      <c r="G541" s="62" t="s">
        <v>56</v>
      </c>
      <c r="H541" s="62" t="n">
        <v>5</v>
      </c>
      <c r="I541" s="62" t="n">
        <v>11</v>
      </c>
      <c r="J541" s="68" t="n">
        <v>10068</v>
      </c>
      <c r="K541" s="68" t="n">
        <v>8797.3</v>
      </c>
      <c r="L541" s="68" t="n">
        <v>216.4</v>
      </c>
      <c r="M541" s="71" t="n">
        <v>423</v>
      </c>
      <c r="N541" s="65" t="n">
        <f aca="false" ca="false" dt2D="false" dtr="false" t="normal">SUM(O541:T541)</f>
        <v>117947.23</v>
      </c>
      <c r="O541" s="88" t="n"/>
      <c r="P541" s="63" t="n"/>
      <c r="Q541" s="63" t="n"/>
      <c r="R541" s="63" t="n"/>
      <c r="S541" s="63" t="n">
        <v>117947.23</v>
      </c>
      <c r="T541" s="63" t="n"/>
      <c r="U541" s="63" t="n">
        <f aca="false" ca="false" dt2D="false" dtr="false" t="normal">$N541/($K541+$L541)</f>
        <v>13.085328999190123</v>
      </c>
      <c r="V541" s="63" t="n">
        <f aca="false" ca="false" dt2D="false" dtr="false" t="normal">$N541/($K541+$L541)</f>
        <v>13.085328999190123</v>
      </c>
      <c r="W541" s="89" t="n">
        <v>2021</v>
      </c>
      <c r="X541" s="4" t="n">
        <f aca="false" ca="false" dt2D="false" dtr="false" t="normal">+N541-'Приложение №2'!F541</f>
        <v>0</v>
      </c>
      <c r="Y541" s="120" t="e">
        <f aca="false" ca="false" dt2D="false" dtr="false" t="normal">+P541-'[1]Приложение №1'!$P344</f>
        <v>#GETTING_DATA</v>
      </c>
      <c r="AA541" s="65" t="n">
        <f aca="false" ca="false" dt2D="false" dtr="false" t="normal">SUM(AB541:AP541)</f>
        <v>82657316.00178449</v>
      </c>
      <c r="AB541" s="68" t="n">
        <v>0</v>
      </c>
      <c r="AC541" s="68" t="n">
        <v>0</v>
      </c>
      <c r="AD541" s="68" t="n">
        <v>0</v>
      </c>
      <c r="AE541" s="68" t="n">
        <v>0</v>
      </c>
      <c r="AF541" s="68" t="n">
        <v>0</v>
      </c>
      <c r="AG541" s="68" t="n"/>
      <c r="AH541" s="68" t="n">
        <v>0</v>
      </c>
      <c r="AI541" s="68" t="n">
        <v>0</v>
      </c>
      <c r="AJ541" s="68" t="n">
        <v>0</v>
      </c>
      <c r="AK541" s="68" t="n">
        <v>0</v>
      </c>
      <c r="AL541" s="68" t="n">
        <v>80965077.5312145</v>
      </c>
      <c r="AM541" s="68" t="n">
        <v>0</v>
      </c>
      <c r="AN541" s="68" t="n">
        <v>93947.23</v>
      </c>
      <c r="AO541" s="68" t="n">
        <v>24000</v>
      </c>
      <c r="AP541" s="69" t="n">
        <v>1574291.24056999</v>
      </c>
      <c r="AQ541" s="55" t="n">
        <f aca="false" ca="false" dt2D="false" dtr="false" t="normal">+N541-'Приложение №2'!F541</f>
        <v>0</v>
      </c>
    </row>
    <row customHeight="true" ht="15" outlineLevel="0" r="542">
      <c r="A542" s="59" t="n">
        <f aca="false" ca="false" dt2D="false" dtr="false" t="normal">+A541+1</f>
        <v>519</v>
      </c>
      <c r="B542" s="60" t="n">
        <f aca="false" ca="false" dt2D="false" dtr="false" t="normal">+B541+1</f>
        <v>200</v>
      </c>
      <c r="C542" s="70" t="s">
        <v>54</v>
      </c>
      <c r="D542" s="70" t="s">
        <v>515</v>
      </c>
      <c r="E542" s="62" t="n">
        <v>1983</v>
      </c>
      <c r="F542" s="62" t="n">
        <v>2015</v>
      </c>
      <c r="G542" s="62" t="s">
        <v>56</v>
      </c>
      <c r="H542" s="62" t="n">
        <v>5</v>
      </c>
      <c r="I542" s="62" t="n">
        <v>4</v>
      </c>
      <c r="J542" s="68" t="n">
        <v>4471.9</v>
      </c>
      <c r="K542" s="68" t="n">
        <v>3757.6</v>
      </c>
      <c r="L542" s="68" t="n">
        <v>173.5</v>
      </c>
      <c r="M542" s="71" t="n">
        <v>156</v>
      </c>
      <c r="N542" s="65" t="n">
        <f aca="false" ca="false" dt2D="false" dtr="false" t="normal">SUM(O542:T542)</f>
        <v>128216.63</v>
      </c>
      <c r="O542" s="88" t="n"/>
      <c r="P542" s="63" t="n"/>
      <c r="Q542" s="63" t="n"/>
      <c r="R542" s="63" t="n"/>
      <c r="S542" s="63" t="n">
        <v>128216.63</v>
      </c>
      <c r="T542" s="63" t="n"/>
      <c r="U542" s="63" t="n">
        <f aca="false" ca="false" dt2D="false" dtr="false" t="normal">$N542/($K542+$L542)</f>
        <v>32.615967540891866</v>
      </c>
      <c r="V542" s="63" t="n">
        <f aca="false" ca="false" dt2D="false" dtr="false" t="normal">$N542/($K542+$L542)</f>
        <v>32.615967540891866</v>
      </c>
      <c r="W542" s="89" t="n">
        <v>2021</v>
      </c>
      <c r="X542" s="4" t="n">
        <f aca="false" ca="false" dt2D="false" dtr="false" t="normal">+N542-'Приложение №2'!F542</f>
        <v>0</v>
      </c>
      <c r="Y542" s="120" t="e">
        <f aca="false" ca="false" dt2D="false" dtr="false" t="normal">+P542-'[1]Приложение №1'!$P344</f>
        <v>#GETTING_DATA</v>
      </c>
      <c r="AA542" s="65" t="n">
        <f aca="false" ca="false" dt2D="false" dtr="false" t="normal">SUM(AB542:AP542)</f>
        <v>30449371.414761566</v>
      </c>
      <c r="AB542" s="68" t="n">
        <v>0</v>
      </c>
      <c r="AC542" s="68" t="n">
        <v>0</v>
      </c>
      <c r="AD542" s="68" t="n">
        <v>0</v>
      </c>
      <c r="AE542" s="68" t="n">
        <v>0</v>
      </c>
      <c r="AF542" s="68" t="n">
        <v>0</v>
      </c>
      <c r="AG542" s="68" t="n"/>
      <c r="AH542" s="68" t="n">
        <v>0</v>
      </c>
      <c r="AI542" s="68" t="n">
        <v>0</v>
      </c>
      <c r="AJ542" s="68" t="n">
        <v>0</v>
      </c>
      <c r="AK542" s="68" t="n">
        <v>0</v>
      </c>
      <c r="AL542" s="68" t="n">
        <v>29741216.056796</v>
      </c>
      <c r="AM542" s="68" t="n">
        <v>0</v>
      </c>
      <c r="AN542" s="68" t="n">
        <v>104216.63</v>
      </c>
      <c r="AO542" s="68" t="n">
        <v>24000</v>
      </c>
      <c r="AP542" s="69" t="n">
        <v>579938.727965549</v>
      </c>
      <c r="AQ542" s="55" t="n">
        <f aca="false" ca="false" dt2D="false" dtr="false" t="normal">+N542-'Приложение №2'!F542</f>
        <v>0</v>
      </c>
    </row>
    <row customHeight="true" ht="15" outlineLevel="0" r="543">
      <c r="A543" s="59" t="n">
        <f aca="false" ca="false" dt2D="false" dtr="false" t="normal">+A542+1</f>
        <v>520</v>
      </c>
      <c r="B543" s="60" t="n">
        <f aca="false" ca="false" dt2D="false" dtr="false" t="normal">+B542+1</f>
        <v>201</v>
      </c>
      <c r="C543" s="70" t="s">
        <v>54</v>
      </c>
      <c r="D543" s="70" t="s">
        <v>516</v>
      </c>
      <c r="E543" s="62" t="n">
        <v>1983</v>
      </c>
      <c r="F543" s="62" t="n">
        <v>2015</v>
      </c>
      <c r="G543" s="62" t="s">
        <v>56</v>
      </c>
      <c r="H543" s="62" t="n">
        <v>5</v>
      </c>
      <c r="I543" s="62" t="n">
        <v>4</v>
      </c>
      <c r="J543" s="68" t="n">
        <v>4470.7</v>
      </c>
      <c r="K543" s="68" t="n">
        <v>3913.1</v>
      </c>
      <c r="L543" s="68" t="n">
        <v>0</v>
      </c>
      <c r="M543" s="71" t="n">
        <v>167</v>
      </c>
      <c r="N543" s="65" t="n">
        <f aca="false" ca="false" dt2D="false" dtr="false" t="normal">SUM(O543:T543)</f>
        <v>127571.55</v>
      </c>
      <c r="O543" s="88" t="n"/>
      <c r="P543" s="63" t="n"/>
      <c r="Q543" s="63" t="n"/>
      <c r="R543" s="63" t="n"/>
      <c r="S543" s="63" t="n">
        <v>127571.55</v>
      </c>
      <c r="T543" s="63" t="n"/>
      <c r="U543" s="63" t="n">
        <f aca="false" ca="false" dt2D="false" dtr="false" t="normal">$N543/($K543+$L543)</f>
        <v>32.60114742787049</v>
      </c>
      <c r="V543" s="63" t="n">
        <f aca="false" ca="false" dt2D="false" dtr="false" t="normal">$N543/($K543+$L543)</f>
        <v>32.60114742787049</v>
      </c>
      <c r="W543" s="89" t="n">
        <v>2021</v>
      </c>
      <c r="X543" s="4" t="n">
        <f aca="false" ca="false" dt2D="false" dtr="false" t="normal">+N543-'Приложение №2'!F543</f>
        <v>0</v>
      </c>
      <c r="Y543" s="120" t="e">
        <f aca="false" ca="false" dt2D="false" dtr="false" t="normal">+P543-'[1]Приложение №1'!$P344</f>
        <v>#GETTING_DATA</v>
      </c>
      <c r="AA543" s="65" t="n">
        <f aca="false" ca="false" dt2D="false" dtr="false" t="normal">SUM(AB543:AP543)</f>
        <v>49014987.93456896</v>
      </c>
      <c r="AB543" s="68" t="n">
        <v>0</v>
      </c>
      <c r="AC543" s="68" t="n">
        <v>0</v>
      </c>
      <c r="AD543" s="68" t="n">
        <v>0</v>
      </c>
      <c r="AE543" s="68" t="n">
        <v>0</v>
      </c>
      <c r="AF543" s="68" t="n">
        <v>0</v>
      </c>
      <c r="AG543" s="68" t="n"/>
      <c r="AH543" s="68" t="n">
        <v>0</v>
      </c>
      <c r="AI543" s="68" t="n">
        <v>0</v>
      </c>
      <c r="AJ543" s="68" t="n">
        <v>0</v>
      </c>
      <c r="AK543" s="68" t="n">
        <v>0</v>
      </c>
      <c r="AL543" s="68" t="n">
        <v>47953876.9243672</v>
      </c>
      <c r="AM543" s="68" t="n">
        <v>0</v>
      </c>
      <c r="AN543" s="90" t="n">
        <v>103571.55</v>
      </c>
      <c r="AO543" s="68" t="n">
        <v>24000</v>
      </c>
      <c r="AP543" s="69" t="n">
        <v>933539.4602018</v>
      </c>
      <c r="AQ543" s="55" t="n">
        <f aca="false" ca="false" dt2D="false" dtr="false" t="normal">+N543-'Приложение №2'!F543</f>
        <v>0</v>
      </c>
    </row>
    <row customHeight="true" ht="15" outlineLevel="0" r="544">
      <c r="A544" s="59" t="n">
        <f aca="false" ca="false" dt2D="false" dtr="false" t="normal">+A543+1</f>
        <v>521</v>
      </c>
      <c r="B544" s="60" t="n">
        <f aca="false" ca="false" dt2D="false" dtr="false" t="normal">+B543+1</f>
        <v>202</v>
      </c>
      <c r="C544" s="70" t="s">
        <v>54</v>
      </c>
      <c r="D544" s="70" t="s">
        <v>517</v>
      </c>
      <c r="E544" s="62" t="n">
        <v>1992</v>
      </c>
      <c r="F544" s="62" t="n">
        <v>2012</v>
      </c>
      <c r="G544" s="62" t="s">
        <v>56</v>
      </c>
      <c r="H544" s="62" t="n">
        <v>9</v>
      </c>
      <c r="I544" s="62" t="n">
        <v>2</v>
      </c>
      <c r="J544" s="68" t="n">
        <v>6461</v>
      </c>
      <c r="K544" s="68" t="n">
        <v>5607.7</v>
      </c>
      <c r="L544" s="68" t="n">
        <v>0</v>
      </c>
      <c r="M544" s="71" t="n">
        <v>222</v>
      </c>
      <c r="N544" s="65" t="n">
        <f aca="false" ca="false" dt2D="false" dtr="false" t="normal">SUM(O544:T544)</f>
        <v>293332.21</v>
      </c>
      <c r="O544" s="68" t="n"/>
      <c r="P544" s="63" t="n"/>
      <c r="Q544" s="63" t="n"/>
      <c r="R544" s="63" t="n">
        <v>23616</v>
      </c>
      <c r="S544" s="63" t="n">
        <v>269716.21</v>
      </c>
      <c r="T544" s="68" t="n"/>
      <c r="U544" s="63" t="n">
        <f aca="false" ca="false" dt2D="false" dtr="false" t="normal">$N544/($K544+$L544)</f>
        <v>52.30882714838526</v>
      </c>
      <c r="V544" s="63" t="n">
        <f aca="false" ca="false" dt2D="false" dtr="false" t="normal">$N544/($K544+$L544)</f>
        <v>52.30882714838526</v>
      </c>
      <c r="W544" s="89" t="n">
        <v>2021</v>
      </c>
      <c r="X544" s="4" t="n">
        <f aca="false" ca="false" dt2D="false" dtr="false" t="normal">+N544-'Приложение №2'!F544</f>
        <v>0</v>
      </c>
      <c r="Y544" s="120" t="e">
        <f aca="false" ca="false" dt2D="false" dtr="false" t="normal">+P544-'[1]Приложение №1'!$P447</f>
        <v>#GETTING_DATA</v>
      </c>
      <c r="AA544" s="65" t="n">
        <f aca="false" ca="false" dt2D="false" dtr="false" t="normal">SUM(AB544:AP544)</f>
        <v>20270690.99139914</v>
      </c>
      <c r="AB544" s="68" t="n">
        <v>13437177.9211356</v>
      </c>
      <c r="AC544" s="68" t="n">
        <v>0</v>
      </c>
      <c r="AD544" s="68" t="n">
        <v>3970815.08896037</v>
      </c>
      <c r="AE544" s="68" t="n">
        <v>0</v>
      </c>
      <c r="AF544" s="68" t="n">
        <v>0</v>
      </c>
      <c r="AG544" s="68" t="n"/>
      <c r="AH544" s="68" t="n">
        <v>596995.060263315</v>
      </c>
      <c r="AI544" s="68" t="n">
        <v>0</v>
      </c>
      <c r="AJ544" s="68" t="n">
        <v>0</v>
      </c>
      <c r="AK544" s="68" t="n">
        <v>0</v>
      </c>
      <c r="AL544" s="68" t="n">
        <v>0</v>
      </c>
      <c r="AM544" s="68" t="n">
        <v>0</v>
      </c>
      <c r="AN544" s="68" t="n">
        <v>1669263.38829149</v>
      </c>
      <c r="AO544" s="63" t="n">
        <v>202706.909913991</v>
      </c>
      <c r="AP544" s="69" t="n">
        <v>393732.622834344</v>
      </c>
      <c r="AQ544" s="55" t="n">
        <f aca="false" ca="false" dt2D="false" dtr="false" t="normal">+N544-'Приложение №2'!F544</f>
        <v>0</v>
      </c>
    </row>
    <row customHeight="true" ht="15" outlineLevel="0" r="545">
      <c r="A545" s="59" t="n">
        <f aca="false" ca="false" dt2D="false" dtr="false" t="normal">+A544+1</f>
        <v>522</v>
      </c>
      <c r="B545" s="60" t="n">
        <f aca="false" ca="false" dt2D="false" dtr="false" t="normal">+B544+1</f>
        <v>203</v>
      </c>
      <c r="C545" s="70" t="s">
        <v>54</v>
      </c>
      <c r="D545" s="70" t="s">
        <v>518</v>
      </c>
      <c r="E545" s="62" t="n">
        <v>1996</v>
      </c>
      <c r="F545" s="62" t="n">
        <v>1996</v>
      </c>
      <c r="G545" s="62" t="s">
        <v>70</v>
      </c>
      <c r="H545" s="62" t="n">
        <v>3</v>
      </c>
      <c r="I545" s="62" t="n">
        <v>2</v>
      </c>
      <c r="J545" s="68" t="n">
        <v>1216.1</v>
      </c>
      <c r="K545" s="68" t="n">
        <v>889.8</v>
      </c>
      <c r="L545" s="68" t="n">
        <v>166.2</v>
      </c>
      <c r="M545" s="71" t="n">
        <v>29</v>
      </c>
      <c r="N545" s="65" t="n">
        <f aca="false" ca="false" dt2D="false" dtr="false" t="normal">SUM(O545:T545)</f>
        <v>20720</v>
      </c>
      <c r="O545" s="88" t="n"/>
      <c r="P545" s="63" t="n"/>
      <c r="Q545" s="63" t="n"/>
      <c r="R545" s="63" t="n">
        <v>20720</v>
      </c>
      <c r="S545" s="63" t="n"/>
      <c r="T545" s="63" t="n"/>
      <c r="U545" s="63" t="n">
        <f aca="false" ca="false" dt2D="false" dtr="false" t="normal">$N545/($K545+$L545)</f>
        <v>19.62121212121212</v>
      </c>
      <c r="V545" s="63" t="n">
        <f aca="false" ca="false" dt2D="false" dtr="false" t="normal">$N545/($K545+$L545)</f>
        <v>19.62121212121212</v>
      </c>
      <c r="W545" s="89" t="n">
        <v>2021</v>
      </c>
      <c r="X545" s="4" t="n">
        <f aca="false" ca="false" dt2D="false" dtr="false" t="normal">+N545-'Приложение №2'!F545</f>
        <v>0</v>
      </c>
      <c r="Y545" s="120" t="e">
        <f aca="false" ca="false" dt2D="false" dtr="false" t="normal">+P545-'[1]Приложение №1'!$P387</f>
        <v>#GETTING_DATA</v>
      </c>
      <c r="AA545" s="65" t="n">
        <f aca="false" ca="false" dt2D="false" dtr="false" t="normal">SUM(AB545:AP545)</f>
        <v>8757819.840000002</v>
      </c>
      <c r="AB545" s="68" t="n">
        <v>4004514.18214848</v>
      </c>
      <c r="AC545" s="68" t="n">
        <v>2086346.47769856</v>
      </c>
      <c r="AD545" s="68" t="n">
        <v>863302.1465376</v>
      </c>
      <c r="AE545" s="68" t="n">
        <v>448610.79529728</v>
      </c>
      <c r="AF545" s="68" t="n">
        <v>0</v>
      </c>
      <c r="AG545" s="68" t="n"/>
      <c r="AH545" s="68" t="n">
        <v>327305.36184192</v>
      </c>
      <c r="AI545" s="68" t="n">
        <v>0</v>
      </c>
      <c r="AJ545" s="68" t="n">
        <v>0</v>
      </c>
      <c r="AK545" s="68" t="n">
        <v>0</v>
      </c>
      <c r="AL545" s="68" t="n">
        <v>0</v>
      </c>
      <c r="AM545" s="68" t="n">
        <v>0</v>
      </c>
      <c r="AN545" s="68" t="n">
        <v>771121.5072</v>
      </c>
      <c r="AO545" s="63" t="n">
        <v>87578.1984</v>
      </c>
      <c r="AP545" s="69" t="n">
        <v>169041.17087616</v>
      </c>
      <c r="AQ545" s="55" t="n">
        <f aca="false" ca="false" dt2D="false" dtr="false" t="normal">+N545-'Приложение №2'!F545</f>
        <v>0</v>
      </c>
    </row>
    <row customHeight="true" ht="15" outlineLevel="0" r="546">
      <c r="A546" s="59" t="n">
        <f aca="false" ca="false" dt2D="false" dtr="false" t="normal">+A545+1</f>
        <v>523</v>
      </c>
      <c r="B546" s="60" t="n">
        <f aca="false" ca="false" dt2D="false" dtr="false" t="normal">+B545+1</f>
        <v>204</v>
      </c>
      <c r="C546" s="70" t="s">
        <v>54</v>
      </c>
      <c r="D546" s="70" t="s">
        <v>519</v>
      </c>
      <c r="E546" s="62" t="n">
        <v>1992</v>
      </c>
      <c r="F546" s="62" t="n">
        <v>1992</v>
      </c>
      <c r="G546" s="62" t="s">
        <v>70</v>
      </c>
      <c r="H546" s="62" t="n">
        <v>2</v>
      </c>
      <c r="I546" s="62" t="n">
        <v>8</v>
      </c>
      <c r="J546" s="68" t="n">
        <v>962.7</v>
      </c>
      <c r="K546" s="68" t="n">
        <v>962.7</v>
      </c>
      <c r="L546" s="68" t="n">
        <v>0</v>
      </c>
      <c r="M546" s="71" t="n">
        <v>42</v>
      </c>
      <c r="N546" s="65" t="n">
        <f aca="false" ca="false" dt2D="false" dtr="false" t="normal">SUM(O546:T546)</f>
        <v>27408</v>
      </c>
      <c r="O546" s="68" t="n"/>
      <c r="P546" s="63" t="n"/>
      <c r="Q546" s="63" t="n"/>
      <c r="R546" s="63" t="n">
        <v>27408</v>
      </c>
      <c r="S546" s="63" t="n"/>
      <c r="T546" s="63" t="n"/>
      <c r="U546" s="63" t="n">
        <f aca="false" ca="false" dt2D="false" dtr="false" t="normal">$N546/($K546+$L546)</f>
        <v>28.46992832658149</v>
      </c>
      <c r="V546" s="63" t="n">
        <f aca="false" ca="false" dt2D="false" dtr="false" t="normal">$N546/($K546+$L546)</f>
        <v>28.46992832658149</v>
      </c>
      <c r="W546" s="89" t="n">
        <v>2021</v>
      </c>
      <c r="X546" s="4" t="n">
        <f aca="false" ca="false" dt2D="false" dtr="false" t="normal">+N546-'Приложение №2'!F546</f>
        <v>0</v>
      </c>
      <c r="Y546" s="120" t="e">
        <f aca="false" ca="false" dt2D="false" dtr="false" t="normal">+P546-'[1]Приложение №1'!$P447</f>
        <v>#GETTING_DATA</v>
      </c>
      <c r="AA546" s="65" t="n">
        <f aca="false" ca="false" dt2D="false" dtr="false" t="normal">SUM(AB546:AP546)</f>
        <v>20215689.17</v>
      </c>
      <c r="AB546" s="68" t="n">
        <v>0</v>
      </c>
      <c r="AC546" s="68" t="n">
        <v>0</v>
      </c>
      <c r="AD546" s="68" t="n">
        <v>0</v>
      </c>
      <c r="AE546" s="68" t="n">
        <v>0</v>
      </c>
      <c r="AF546" s="68" t="n">
        <v>0</v>
      </c>
      <c r="AG546" s="68" t="n"/>
      <c r="AH546" s="68" t="n">
        <v>0</v>
      </c>
      <c r="AI546" s="68" t="n">
        <v>0</v>
      </c>
      <c r="AJ546" s="68" t="n">
        <v>8186116.5976968</v>
      </c>
      <c r="AK546" s="68" t="n">
        <v>0</v>
      </c>
      <c r="AL546" s="68" t="n">
        <v>9511775.5987569</v>
      </c>
      <c r="AM546" s="68" t="n">
        <v>0</v>
      </c>
      <c r="AN546" s="68" t="n">
        <v>1928623.0238</v>
      </c>
      <c r="AO546" s="63" t="n">
        <v>202156.8917</v>
      </c>
      <c r="AP546" s="69" t="n">
        <v>387017.0580463</v>
      </c>
      <c r="AQ546" s="55" t="n">
        <f aca="false" ca="false" dt2D="false" dtr="false" t="normal">+N546-'Приложение №2'!F546</f>
        <v>0</v>
      </c>
    </row>
    <row customHeight="true" ht="15" outlineLevel="0" r="547">
      <c r="A547" s="59" t="n">
        <f aca="false" ca="false" dt2D="false" dtr="false" t="normal">+A546+1</f>
        <v>524</v>
      </c>
      <c r="B547" s="60" t="n">
        <f aca="false" ca="false" dt2D="false" dtr="false" t="normal">+B546+1</f>
        <v>205</v>
      </c>
      <c r="C547" s="70" t="s">
        <v>54</v>
      </c>
      <c r="D547" s="70" t="s">
        <v>520</v>
      </c>
      <c r="E547" s="62" t="n">
        <v>1992</v>
      </c>
      <c r="F547" s="62" t="n">
        <v>2001</v>
      </c>
      <c r="G547" s="62" t="s">
        <v>70</v>
      </c>
      <c r="H547" s="62" t="n">
        <v>3</v>
      </c>
      <c r="I547" s="62" t="n">
        <v>5</v>
      </c>
      <c r="J547" s="68" t="n">
        <v>2965.1</v>
      </c>
      <c r="K547" s="68" t="n">
        <v>2646.6</v>
      </c>
      <c r="L547" s="68" t="n">
        <v>0</v>
      </c>
      <c r="M547" s="71" t="n">
        <v>91</v>
      </c>
      <c r="N547" s="65" t="n">
        <f aca="false" ca="false" dt2D="false" dtr="false" t="normal">SUM(O547:T547)</f>
        <v>19858</v>
      </c>
      <c r="O547" s="88" t="n"/>
      <c r="P547" s="63" t="n"/>
      <c r="Q547" s="63" t="n"/>
      <c r="R547" s="63" t="n">
        <v>19858</v>
      </c>
      <c r="S547" s="63" t="n"/>
      <c r="T547" s="63" t="n"/>
      <c r="U547" s="63" t="n">
        <f aca="false" ca="false" dt2D="false" dtr="false" t="normal">$N547/($K547+$L547)</f>
        <v>7.503211667800197</v>
      </c>
      <c r="V547" s="63" t="n">
        <f aca="false" ca="false" dt2D="false" dtr="false" t="normal">$N547/($K547+$L547)</f>
        <v>7.503211667800197</v>
      </c>
      <c r="W547" s="89" t="n">
        <v>2021</v>
      </c>
      <c r="X547" s="4" t="n">
        <f aca="false" ca="false" dt2D="false" dtr="false" t="normal">+N547-'Приложение №2'!F547</f>
        <v>0</v>
      </c>
      <c r="Y547" s="120" t="e">
        <f aca="false" ca="false" dt2D="false" dtr="false" t="normal">+P547-'[1]Приложение №1'!$P387</f>
        <v>#GETTING_DATA</v>
      </c>
      <c r="AA547" s="65" t="n">
        <f aca="false" ca="false" dt2D="false" dtr="false" t="normal">SUM(AB547:AP547)</f>
        <v>30023665.58</v>
      </c>
      <c r="AB547" s="68" t="n">
        <v>0</v>
      </c>
      <c r="AC547" s="68" t="n">
        <v>0</v>
      </c>
      <c r="AD547" s="68" t="n">
        <v>0</v>
      </c>
      <c r="AE547" s="68" t="n">
        <v>0</v>
      </c>
      <c r="AF547" s="68" t="n">
        <v>0</v>
      </c>
      <c r="AG547" s="68" t="n"/>
      <c r="AH547" s="68" t="n">
        <v>0</v>
      </c>
      <c r="AI547" s="68" t="n">
        <v>0</v>
      </c>
      <c r="AJ547" s="68" t="n">
        <v>0</v>
      </c>
      <c r="AK547" s="68" t="n">
        <v>0</v>
      </c>
      <c r="AL547" s="68" t="n">
        <v>26149231.6315633</v>
      </c>
      <c r="AM547" s="68" t="n">
        <v>0</v>
      </c>
      <c r="AN547" s="68" t="n">
        <v>3002366.558</v>
      </c>
      <c r="AO547" s="63" t="n">
        <v>300236.6558</v>
      </c>
      <c r="AP547" s="69" t="n">
        <v>571830.73463668</v>
      </c>
      <c r="AQ547" s="55" t="n">
        <f aca="false" ca="false" dt2D="false" dtr="false" t="normal">+N547-'Приложение №2'!F547</f>
        <v>0</v>
      </c>
    </row>
    <row customHeight="true" ht="15" outlineLevel="0" r="548">
      <c r="A548" s="59" t="n">
        <f aca="false" ca="false" dt2D="false" dtr="false" t="normal">+A547+1</f>
        <v>525</v>
      </c>
      <c r="B548" s="60" t="n">
        <f aca="false" ca="false" dt2D="false" dtr="false" t="normal">+B547+1</f>
        <v>206</v>
      </c>
      <c r="C548" s="70" t="s">
        <v>54</v>
      </c>
      <c r="D548" s="70" t="s">
        <v>521</v>
      </c>
      <c r="E548" s="62" t="n">
        <v>1984</v>
      </c>
      <c r="F548" s="62" t="n">
        <v>2016</v>
      </c>
      <c r="G548" s="62" t="s">
        <v>56</v>
      </c>
      <c r="H548" s="62" t="n">
        <v>5</v>
      </c>
      <c r="I548" s="62" t="n">
        <v>4</v>
      </c>
      <c r="J548" s="68" t="n">
        <v>5766.1</v>
      </c>
      <c r="K548" s="68" t="n">
        <v>4833</v>
      </c>
      <c r="L548" s="68" t="n">
        <v>0</v>
      </c>
      <c r="M548" s="71" t="n">
        <v>186</v>
      </c>
      <c r="N548" s="65" t="n">
        <f aca="false" ca="false" dt2D="false" dtr="false" t="normal">SUM(O548:T548)</f>
        <v>24113</v>
      </c>
      <c r="O548" s="68" t="n"/>
      <c r="P548" s="63" t="n"/>
      <c r="Q548" s="63" t="n"/>
      <c r="R548" s="63" t="n">
        <v>24113</v>
      </c>
      <c r="S548" s="63" t="n"/>
      <c r="T548" s="63" t="n"/>
      <c r="U548" s="63" t="n">
        <f aca="false" ca="false" dt2D="false" dtr="false" t="normal">$N548/($K548+$L548)</f>
        <v>4.98924063728533</v>
      </c>
      <c r="V548" s="63" t="n">
        <f aca="false" ca="false" dt2D="false" dtr="false" t="normal">$N548/($K548+$L548)</f>
        <v>4.98924063728533</v>
      </c>
      <c r="W548" s="89" t="n">
        <v>2021</v>
      </c>
      <c r="X548" s="4" t="n">
        <f aca="false" ca="false" dt2D="false" dtr="false" t="normal">+N548-'Приложение №2'!F548</f>
        <v>0</v>
      </c>
      <c r="Y548" s="120" t="e">
        <f aca="false" ca="false" dt2D="false" dtr="false" t="normal">+P548-'[1]Приложение №1'!$P447</f>
        <v>#GETTING_DATA</v>
      </c>
      <c r="AA548" s="65" t="n">
        <f aca="false" ca="false" dt2D="false" dtr="false" t="normal">SUM(AB548:AP548)</f>
        <v>33258616.608594127</v>
      </c>
      <c r="AB548" s="68" t="n">
        <v>9139483.84636691</v>
      </c>
      <c r="AC548" s="68" t="n">
        <v>0</v>
      </c>
      <c r="AD548" s="68" t="n">
        <v>0</v>
      </c>
      <c r="AE548" s="68" t="n">
        <v>3864839.23485218</v>
      </c>
      <c r="AF548" s="68" t="n">
        <v>0</v>
      </c>
      <c r="AG548" s="68" t="n"/>
      <c r="AH548" s="68" t="n">
        <v>397616.119024474</v>
      </c>
      <c r="AI548" s="68" t="n">
        <v>0</v>
      </c>
      <c r="AJ548" s="68" t="n">
        <v>15843387.1743154</v>
      </c>
      <c r="AK548" s="68" t="n">
        <v>0</v>
      </c>
      <c r="AL548" s="68" t="n">
        <v>0</v>
      </c>
      <c r="AM548" s="68" t="n">
        <v>0</v>
      </c>
      <c r="AN548" s="68" t="n">
        <v>3041168.01193497</v>
      </c>
      <c r="AO548" s="63" t="n">
        <v>332586.166085941</v>
      </c>
      <c r="AP548" s="69" t="n">
        <v>639536.056014267</v>
      </c>
      <c r="AQ548" s="55" t="n">
        <f aca="false" ca="false" dt2D="false" dtr="false" t="normal">+N548-'Приложение №2'!F548</f>
        <v>0</v>
      </c>
    </row>
    <row customHeight="true" ht="15" outlineLevel="0" r="549">
      <c r="A549" s="59" t="n">
        <f aca="false" ca="false" dt2D="false" dtr="false" t="normal">+A548+1</f>
        <v>526</v>
      </c>
      <c r="B549" s="60" t="n">
        <f aca="false" ca="false" dt2D="false" dtr="false" t="normal">+B548+1</f>
        <v>207</v>
      </c>
      <c r="C549" s="70" t="s">
        <v>54</v>
      </c>
      <c r="D549" s="70" t="s">
        <v>522</v>
      </c>
      <c r="E549" s="62" t="n">
        <v>1988</v>
      </c>
      <c r="F549" s="62" t="n">
        <v>2017</v>
      </c>
      <c r="G549" s="62" t="s">
        <v>56</v>
      </c>
      <c r="H549" s="62" t="n">
        <v>9</v>
      </c>
      <c r="I549" s="62" t="n">
        <v>3</v>
      </c>
      <c r="J549" s="68" t="n">
        <v>8927</v>
      </c>
      <c r="K549" s="68" t="n">
        <v>7057.5</v>
      </c>
      <c r="L549" s="68" t="n">
        <v>0</v>
      </c>
      <c r="M549" s="71" t="n">
        <v>291</v>
      </c>
      <c r="N549" s="65" t="n">
        <f aca="false" ca="false" dt2D="false" dtr="false" t="normal">SUM(O549:T549)</f>
        <v>18549</v>
      </c>
      <c r="O549" s="88" t="n"/>
      <c r="P549" s="63" t="n"/>
      <c r="Q549" s="63" t="n"/>
      <c r="R549" s="63" t="n">
        <v>18549</v>
      </c>
      <c r="S549" s="63" t="n"/>
      <c r="T549" s="68" t="n"/>
      <c r="U549" s="63" t="n">
        <f aca="false" ca="false" dt2D="false" dtr="false" t="normal">$N549/($K549+$L549)</f>
        <v>2.62826780021254</v>
      </c>
      <c r="V549" s="63" t="n">
        <f aca="false" ca="false" dt2D="false" dtr="false" t="normal">$N549/($K549+$L549)</f>
        <v>2.62826780021254</v>
      </c>
      <c r="W549" s="89" t="n">
        <v>2021</v>
      </c>
      <c r="X549" s="4" t="n">
        <f aca="false" ca="false" dt2D="false" dtr="false" t="normal">+N549-'Приложение №2'!F549</f>
        <v>0</v>
      </c>
      <c r="Y549" s="120" t="e">
        <f aca="false" ca="false" dt2D="false" dtr="false" t="normal">+P549-'[1]Приложение №1'!$P387</f>
        <v>#GETTING_DATA</v>
      </c>
      <c r="AA549" s="65" t="n">
        <f aca="false" ca="false" dt2D="false" dtr="false" t="normal">SUM(AB549:AP549)</f>
        <v>25511422.093157522</v>
      </c>
      <c r="AB549" s="68" t="n">
        <v>16911190.5377275</v>
      </c>
      <c r="AC549" s="68" t="n">
        <v>0</v>
      </c>
      <c r="AD549" s="68" t="n">
        <v>4997419.17191323</v>
      </c>
      <c r="AE549" s="68" t="n">
        <v>0</v>
      </c>
      <c r="AF549" s="68" t="n">
        <v>0</v>
      </c>
      <c r="AG549" s="68" t="n"/>
      <c r="AH549" s="68" t="n">
        <v>751340.592008907</v>
      </c>
      <c r="AI549" s="68" t="n">
        <v>0</v>
      </c>
      <c r="AJ549" s="68" t="n">
        <v>0</v>
      </c>
      <c r="AK549" s="68" t="n">
        <v>0</v>
      </c>
      <c r="AL549" s="68" t="n">
        <v>0</v>
      </c>
      <c r="AM549" s="68" t="n">
        <v>0</v>
      </c>
      <c r="AN549" s="68" t="n">
        <v>2100830.35163564</v>
      </c>
      <c r="AO549" s="63" t="n">
        <v>255114.220931575</v>
      </c>
      <c r="AP549" s="69" t="n">
        <v>495527.218940633</v>
      </c>
      <c r="AQ549" s="55" t="n">
        <f aca="false" ca="false" dt2D="false" dtr="false" t="normal">+N549-'Приложение №2'!F549</f>
        <v>0</v>
      </c>
    </row>
    <row customHeight="true" ht="15" outlineLevel="0" r="550">
      <c r="A550" s="59" t="n">
        <f aca="false" ca="false" dt2D="false" dtr="false" t="normal">+A549+1</f>
        <v>527</v>
      </c>
      <c r="B550" s="60" t="n">
        <f aca="false" ca="false" dt2D="false" dtr="false" t="normal">+B549+1</f>
        <v>208</v>
      </c>
      <c r="C550" s="70" t="s">
        <v>54</v>
      </c>
      <c r="D550" s="70" t="s">
        <v>523</v>
      </c>
      <c r="E550" s="62" t="n">
        <v>1987</v>
      </c>
      <c r="F550" s="62" t="n">
        <v>2017</v>
      </c>
      <c r="G550" s="62" t="s">
        <v>56</v>
      </c>
      <c r="H550" s="62" t="n">
        <v>9</v>
      </c>
      <c r="I550" s="62" t="n">
        <v>1</v>
      </c>
      <c r="J550" s="68" t="n">
        <v>2767.8</v>
      </c>
      <c r="K550" s="68" t="n">
        <v>2151.2</v>
      </c>
      <c r="L550" s="68" t="n">
        <v>70</v>
      </c>
      <c r="M550" s="71" t="n">
        <v>94</v>
      </c>
      <c r="N550" s="65" t="n">
        <f aca="false" ca="false" dt2D="false" dtr="false" t="normal">SUM(O550:T550)</f>
        <v>139114.26</v>
      </c>
      <c r="O550" s="68" t="n"/>
      <c r="P550" s="63" t="n"/>
      <c r="Q550" s="63" t="n"/>
      <c r="R550" s="63" t="n">
        <v>15092</v>
      </c>
      <c r="S550" s="63" t="n">
        <v>124022.26</v>
      </c>
      <c r="T550" s="68" t="n"/>
      <c r="U550" s="63" t="n">
        <f aca="false" ca="false" dt2D="false" dtr="false" t="normal">$N550/($K550+$L550)</f>
        <v>62.63022690437602</v>
      </c>
      <c r="V550" s="63" t="n">
        <f aca="false" ca="false" dt2D="false" dtr="false" t="normal">$N550/($K550+$L550)</f>
        <v>62.63022690437602</v>
      </c>
      <c r="W550" s="89" t="n">
        <v>2021</v>
      </c>
      <c r="X550" s="4" t="n">
        <f aca="false" ca="false" dt2D="false" dtr="false" t="normal">+N550-'Приложение №2'!F550</f>
        <v>0</v>
      </c>
      <c r="Y550" s="120" t="e">
        <f aca="false" ca="false" dt2D="false" dtr="false" t="normal">+P550-'[1]Приложение №1'!$P447</f>
        <v>#GETTING_DATA</v>
      </c>
      <c r="AA550" s="65" t="n">
        <f aca="false" ca="false" dt2D="false" dtr="false" t="normal">SUM(AB550:AP550)</f>
        <v>24358296.106563497</v>
      </c>
      <c r="AB550" s="68" t="n">
        <v>5322442.28443506</v>
      </c>
      <c r="AC550" s="68" t="n">
        <v>2129484.5377049</v>
      </c>
      <c r="AD550" s="68" t="n">
        <v>0</v>
      </c>
      <c r="AE550" s="68" t="n">
        <v>0</v>
      </c>
      <c r="AF550" s="68" t="n">
        <v>0</v>
      </c>
      <c r="AG550" s="68" t="n"/>
      <c r="AH550" s="68" t="n">
        <v>236468.681965311</v>
      </c>
      <c r="AI550" s="68" t="n">
        <v>0</v>
      </c>
      <c r="AJ550" s="68" t="n">
        <v>0</v>
      </c>
      <c r="AK550" s="68" t="n">
        <v>0</v>
      </c>
      <c r="AL550" s="68" t="n">
        <v>13665253.1882038</v>
      </c>
      <c r="AM550" s="68" t="n">
        <v>0</v>
      </c>
      <c r="AN550" s="68" t="n">
        <v>2294103.40473654</v>
      </c>
      <c r="AO550" s="63" t="n">
        <v>243582.961065635</v>
      </c>
      <c r="AP550" s="69" t="n">
        <v>466961.048452292</v>
      </c>
      <c r="AQ550" s="55" t="n">
        <f aca="false" ca="false" dt2D="false" dtr="false" t="normal">+N550-'Приложение №2'!F550</f>
        <v>0</v>
      </c>
    </row>
    <row customHeight="true" ht="15" outlineLevel="0" r="551">
      <c r="A551" s="59" t="n">
        <f aca="false" ca="false" dt2D="false" dtr="false" t="normal">+A550+1</f>
        <v>528</v>
      </c>
      <c r="B551" s="60" t="n">
        <f aca="false" ca="false" dt2D="false" dtr="false" t="normal">+B550+1</f>
        <v>209</v>
      </c>
      <c r="C551" s="70" t="s">
        <v>54</v>
      </c>
      <c r="D551" s="70" t="s">
        <v>524</v>
      </c>
      <c r="E551" s="62" t="n">
        <v>1987</v>
      </c>
      <c r="F551" s="62" t="n">
        <v>2016</v>
      </c>
      <c r="G551" s="62" t="s">
        <v>56</v>
      </c>
      <c r="H551" s="62" t="n">
        <v>5</v>
      </c>
      <c r="I551" s="62" t="n">
        <v>4</v>
      </c>
      <c r="J551" s="68" t="n">
        <v>5859.43</v>
      </c>
      <c r="K551" s="68" t="n">
        <v>4644.8</v>
      </c>
      <c r="L551" s="68" t="n">
        <v>278.53</v>
      </c>
      <c r="M551" s="71" t="n">
        <v>182</v>
      </c>
      <c r="N551" s="65" t="n">
        <f aca="false" ca="false" dt2D="false" dtr="false" t="normal">SUM(O551:T551)</f>
        <v>14607</v>
      </c>
      <c r="O551" s="88" t="n"/>
      <c r="P551" s="63" t="n"/>
      <c r="Q551" s="63" t="n"/>
      <c r="R551" s="63" t="n">
        <v>14607</v>
      </c>
      <c r="S551" s="63" t="n"/>
      <c r="T551" s="63" t="n"/>
      <c r="U551" s="63" t="n">
        <f aca="false" ca="false" dt2D="false" dtr="false" t="normal">$N551/($K551+$L551)</f>
        <v>2.9668943580869045</v>
      </c>
      <c r="V551" s="63" t="n">
        <f aca="false" ca="false" dt2D="false" dtr="false" t="normal">$N551/($K551+$L551)</f>
        <v>2.9668943580869045</v>
      </c>
      <c r="W551" s="89" t="n">
        <v>2021</v>
      </c>
      <c r="X551" s="4" t="n">
        <f aca="false" ca="false" dt2D="false" dtr="false" t="normal">+N551-'Приложение №2'!F551</f>
        <v>0</v>
      </c>
      <c r="Y551" s="120" t="e">
        <f aca="false" ca="false" dt2D="false" dtr="false" t="normal">+P551-'[1]Приложение №1'!$P387</f>
        <v>#GETTING_DATA</v>
      </c>
      <c r="AA551" s="65" t="n">
        <f aca="false" ca="false" dt2D="false" dtr="false" t="normal">SUM(AB551:AP551)</f>
        <v>8468147.29332</v>
      </c>
      <c r="AB551" s="68" t="n">
        <v>0</v>
      </c>
      <c r="AC551" s="68" t="n">
        <v>0</v>
      </c>
      <c r="AD551" s="68" t="n">
        <v>0</v>
      </c>
      <c r="AE551" s="68" t="n">
        <v>0</v>
      </c>
      <c r="AF551" s="68" t="n">
        <v>0</v>
      </c>
      <c r="AG551" s="68" t="n"/>
      <c r="AH551" s="68" t="n">
        <v>0</v>
      </c>
      <c r="AI551" s="68" t="n">
        <v>0</v>
      </c>
      <c r="AJ551" s="68" t="n">
        <v>0</v>
      </c>
      <c r="AK551" s="68" t="n">
        <v>7375366.75770623</v>
      </c>
      <c r="AL551" s="68" t="n">
        <v>0</v>
      </c>
      <c r="AM551" s="68" t="n">
        <v>0</v>
      </c>
      <c r="AN551" s="68" t="n">
        <v>846814.729332</v>
      </c>
      <c r="AO551" s="63" t="n">
        <v>84681.4729332</v>
      </c>
      <c r="AP551" s="69" t="n">
        <v>161284.333348573</v>
      </c>
      <c r="AQ551" s="55" t="n">
        <f aca="false" ca="false" dt2D="false" dtr="false" t="normal">+N551-'Приложение №2'!F551</f>
        <v>0</v>
      </c>
    </row>
    <row customHeight="true" ht="15" outlineLevel="0" r="552">
      <c r="A552" s="59" t="n">
        <f aca="false" ca="false" dt2D="false" dtr="false" t="normal">+A551+1</f>
        <v>529</v>
      </c>
      <c r="B552" s="60" t="n">
        <f aca="false" ca="false" dt2D="false" dtr="false" t="normal">+B551+1</f>
        <v>210</v>
      </c>
      <c r="C552" s="70" t="s">
        <v>54</v>
      </c>
      <c r="D552" s="70" t="s">
        <v>525</v>
      </c>
      <c r="E552" s="62" t="n">
        <v>1987</v>
      </c>
      <c r="F552" s="62" t="n">
        <v>2016</v>
      </c>
      <c r="G552" s="62" t="s">
        <v>56</v>
      </c>
      <c r="H552" s="62" t="n">
        <v>5</v>
      </c>
      <c r="I552" s="62" t="n">
        <v>5</v>
      </c>
      <c r="J552" s="68" t="n">
        <v>7155.6</v>
      </c>
      <c r="K552" s="68" t="n">
        <v>5789.8</v>
      </c>
      <c r="L552" s="68" t="n">
        <v>194.7</v>
      </c>
      <c r="M552" s="71" t="n">
        <v>243</v>
      </c>
      <c r="N552" s="65" t="n">
        <f aca="false" ca="false" dt2D="false" dtr="false" t="normal">SUM(O552:T552)</f>
        <v>28974</v>
      </c>
      <c r="O552" s="88" t="n"/>
      <c r="P552" s="63" t="n"/>
      <c r="Q552" s="63" t="n"/>
      <c r="R552" s="63" t="n">
        <v>28974</v>
      </c>
      <c r="S552" s="63" t="n"/>
      <c r="T552" s="63" t="n"/>
      <c r="U552" s="63" t="n">
        <f aca="false" ca="false" dt2D="false" dtr="false" t="normal">$N552/($K552+$L552)</f>
        <v>4.841507227003091</v>
      </c>
      <c r="V552" s="63" t="n">
        <f aca="false" ca="false" dt2D="false" dtr="false" t="normal">$N552/($K552+$L552)</f>
        <v>4.841507227003091</v>
      </c>
      <c r="W552" s="89" t="n">
        <v>2021</v>
      </c>
      <c r="X552" s="4" t="n">
        <f aca="false" ca="false" dt2D="false" dtr="false" t="normal">+N552-'Приложение №2'!F552</f>
        <v>0</v>
      </c>
      <c r="Y552" s="120" t="e">
        <f aca="false" ca="false" dt2D="false" dtr="false" t="normal">+P552-'[1]Приложение №1'!$P387</f>
        <v>#GETTING_DATA</v>
      </c>
      <c r="AA552" s="65" t="n">
        <f aca="false" ca="false" dt2D="false" dtr="false" t="normal">SUM(AB552:AP552)</f>
        <v>10293363.938</v>
      </c>
      <c r="AB552" s="68" t="n">
        <v>0</v>
      </c>
      <c r="AC552" s="68" t="n">
        <v>0</v>
      </c>
      <c r="AD552" s="68" t="n">
        <v>0</v>
      </c>
      <c r="AE552" s="68" t="n">
        <v>0</v>
      </c>
      <c r="AF552" s="68" t="n">
        <v>0</v>
      </c>
      <c r="AG552" s="68" t="n"/>
      <c r="AH552" s="68" t="n">
        <v>0</v>
      </c>
      <c r="AI552" s="68" t="n">
        <v>0</v>
      </c>
      <c r="AJ552" s="68" t="n">
        <v>0</v>
      </c>
      <c r="AK552" s="68" t="n">
        <v>8965046.49525685</v>
      </c>
      <c r="AL552" s="68" t="n">
        <v>0</v>
      </c>
      <c r="AM552" s="68" t="n">
        <v>0</v>
      </c>
      <c r="AN552" s="68" t="n">
        <v>1029336.3938</v>
      </c>
      <c r="AO552" s="63" t="n">
        <v>102933.63938</v>
      </c>
      <c r="AP552" s="69" t="n">
        <v>196047.409563148</v>
      </c>
      <c r="AQ552" s="55" t="n">
        <f aca="false" ca="false" dt2D="false" dtr="false" t="normal">+N552-'Приложение №2'!F552</f>
        <v>0</v>
      </c>
    </row>
    <row customHeight="true" ht="15" outlineLevel="0" r="553">
      <c r="A553" s="59" t="n">
        <f aca="false" ca="false" dt2D="false" dtr="false" t="normal">+A552+1</f>
        <v>530</v>
      </c>
      <c r="B553" s="60" t="n">
        <f aca="false" ca="false" dt2D="false" dtr="false" t="normal">+B552+1</f>
        <v>211</v>
      </c>
      <c r="C553" s="70" t="s">
        <v>54</v>
      </c>
      <c r="D553" s="70" t="s">
        <v>526</v>
      </c>
      <c r="E553" s="62" t="n">
        <v>1988</v>
      </c>
      <c r="F553" s="62" t="n">
        <v>2016</v>
      </c>
      <c r="G553" s="62" t="s">
        <v>56</v>
      </c>
      <c r="H553" s="62" t="n">
        <v>5</v>
      </c>
      <c r="I553" s="62" t="n">
        <v>4</v>
      </c>
      <c r="J553" s="68" t="n">
        <v>5772.8</v>
      </c>
      <c r="K553" s="68" t="n">
        <v>4747.7</v>
      </c>
      <c r="L553" s="68" t="n">
        <v>78</v>
      </c>
      <c r="M553" s="71" t="n">
        <v>180</v>
      </c>
      <c r="N553" s="65" t="n">
        <f aca="false" ca="false" dt2D="false" dtr="false" t="normal">SUM(O553:T553)</f>
        <v>30620</v>
      </c>
      <c r="O553" s="68" t="n"/>
      <c r="P553" s="63" t="n"/>
      <c r="Q553" s="63" t="n"/>
      <c r="R553" s="63" t="n">
        <v>30620</v>
      </c>
      <c r="S553" s="63" t="n"/>
      <c r="T553" s="63" t="n"/>
      <c r="U553" s="63" t="n">
        <f aca="false" ca="false" dt2D="false" dtr="false" t="normal">$N553/($K553+$L553)</f>
        <v>6.345193443438258</v>
      </c>
      <c r="V553" s="63" t="n">
        <f aca="false" ca="false" dt2D="false" dtr="false" t="normal">$N553/($K553+$L553)</f>
        <v>6.345193443438258</v>
      </c>
      <c r="W553" s="89" t="n">
        <v>2021</v>
      </c>
      <c r="X553" s="4" t="n">
        <f aca="false" ca="false" dt2D="false" dtr="false" t="normal">+N553-'Приложение №2'!F553</f>
        <v>0</v>
      </c>
      <c r="Y553" s="120" t="e">
        <f aca="false" ca="false" dt2D="false" dtr="false" t="normal">+P553-'[1]Приложение №1'!$P447</f>
        <v>#GETTING_DATA</v>
      </c>
      <c r="AA553" s="65" t="n">
        <f aca="false" ca="false" dt2D="false" dtr="false" t="normal">SUM(AB553:AP553)</f>
        <v>42112938.80402752</v>
      </c>
      <c r="AB553" s="68" t="n">
        <v>9562345.72716709</v>
      </c>
      <c r="AC553" s="68" t="n">
        <v>4092895.79805991</v>
      </c>
      <c r="AD553" s="68" t="n">
        <v>0</v>
      </c>
      <c r="AE553" s="68" t="n">
        <v>0</v>
      </c>
      <c r="AF553" s="68" t="n">
        <v>0</v>
      </c>
      <c r="AG553" s="68" t="n"/>
      <c r="AH553" s="68" t="n">
        <v>397015.540156508</v>
      </c>
      <c r="AI553" s="68" t="n">
        <v>0</v>
      </c>
      <c r="AJ553" s="68" t="n">
        <v>15819456.5460571</v>
      </c>
      <c r="AK553" s="68" t="n">
        <v>7229112.68646687</v>
      </c>
      <c r="AL553" s="68" t="n">
        <v>0</v>
      </c>
      <c r="AM553" s="68" t="n">
        <v>0</v>
      </c>
      <c r="AN553" s="68" t="n">
        <v>3779663.18881839</v>
      </c>
      <c r="AO553" s="63" t="n">
        <v>421129.388040275</v>
      </c>
      <c r="AP553" s="69" t="n">
        <v>811319.929261414</v>
      </c>
      <c r="AQ553" s="55" t="n">
        <f aca="false" ca="false" dt2D="false" dtr="false" t="normal">+N553-'Приложение №2'!F553</f>
        <v>0</v>
      </c>
    </row>
    <row customHeight="true" ht="15" outlineLevel="0" r="554">
      <c r="A554" s="59" t="n">
        <f aca="false" ca="false" dt2D="false" dtr="false" t="normal">+A553+1</f>
        <v>531</v>
      </c>
      <c r="B554" s="60" t="n">
        <f aca="false" ca="false" dt2D="false" dtr="false" t="normal">+B553+1</f>
        <v>212</v>
      </c>
      <c r="C554" s="70" t="s">
        <v>54</v>
      </c>
      <c r="D554" s="70" t="s">
        <v>527</v>
      </c>
      <c r="E554" s="62" t="n">
        <v>1987</v>
      </c>
      <c r="F554" s="62" t="n">
        <v>2013</v>
      </c>
      <c r="G554" s="62" t="s">
        <v>56</v>
      </c>
      <c r="H554" s="62" t="n">
        <v>5</v>
      </c>
      <c r="I554" s="62" t="n">
        <v>6</v>
      </c>
      <c r="J554" s="68" t="n">
        <v>5159.6</v>
      </c>
      <c r="K554" s="68" t="n">
        <v>4623.6</v>
      </c>
      <c r="L554" s="68" t="n">
        <v>0</v>
      </c>
      <c r="M554" s="71" t="n">
        <v>198</v>
      </c>
      <c r="N554" s="65" t="n">
        <f aca="false" ca="false" dt2D="false" dtr="false" t="normal">SUM(O554:T554)</f>
        <v>26496</v>
      </c>
      <c r="O554" s="68" t="n"/>
      <c r="P554" s="63" t="n"/>
      <c r="Q554" s="63" t="n"/>
      <c r="R554" s="63" t="n">
        <v>26496</v>
      </c>
      <c r="S554" s="63" t="n"/>
      <c r="T554" s="63" t="n"/>
      <c r="U554" s="63" t="n">
        <f aca="false" ca="false" dt2D="false" dtr="false" t="normal">$N554/($K554+$L554)</f>
        <v>5.730599532831559</v>
      </c>
      <c r="V554" s="63" t="n">
        <f aca="false" ca="false" dt2D="false" dtr="false" t="normal">$N554/($K554+$L554)</f>
        <v>5.730599532831559</v>
      </c>
      <c r="W554" s="89" t="n">
        <v>2021</v>
      </c>
      <c r="X554" s="4" t="n">
        <f aca="false" ca="false" dt2D="false" dtr="false" t="normal">+N554-'Приложение №2'!F554</f>
        <v>0</v>
      </c>
      <c r="Y554" s="120" t="e">
        <f aca="false" ca="false" dt2D="false" dtr="false" t="normal">+P554-'[1]Приложение №1'!$P447</f>
        <v>#GETTING_DATA</v>
      </c>
      <c r="AA554" s="65" t="n">
        <f aca="false" ca="false" dt2D="false" dtr="false" t="normal">SUM(AB554:AP554)</f>
        <v>19097413.753508817</v>
      </c>
      <c r="AB554" s="68" t="n">
        <v>9161875.31428182</v>
      </c>
      <c r="AC554" s="68" t="n">
        <v>0</v>
      </c>
      <c r="AD554" s="68" t="n">
        <v>3500633.09885595</v>
      </c>
      <c r="AE554" s="68" t="n">
        <v>3697386.85832041</v>
      </c>
      <c r="AF554" s="68" t="n">
        <v>0</v>
      </c>
      <c r="AG554" s="68" t="n"/>
      <c r="AH554" s="68" t="n">
        <v>380388.555332414</v>
      </c>
      <c r="AI554" s="68" t="n">
        <v>0</v>
      </c>
      <c r="AJ554" s="68" t="n">
        <v>0</v>
      </c>
      <c r="AK554" s="68" t="n">
        <v>0</v>
      </c>
      <c r="AL554" s="68" t="n">
        <v>0</v>
      </c>
      <c r="AM554" s="68" t="n">
        <v>0</v>
      </c>
      <c r="AN554" s="68" t="n">
        <v>1800079.68669661</v>
      </c>
      <c r="AO554" s="63" t="n">
        <v>190974.137535088</v>
      </c>
      <c r="AP554" s="69" t="n">
        <v>366076.10248653</v>
      </c>
      <c r="AQ554" s="55" t="n">
        <f aca="false" ca="false" dt2D="false" dtr="false" t="normal">+N554-'Приложение №2'!F554</f>
        <v>0</v>
      </c>
    </row>
    <row customHeight="true" ht="15" outlineLevel="0" r="555">
      <c r="A555" s="59" t="n">
        <f aca="false" ca="false" dt2D="false" dtr="false" t="normal">+A554+1</f>
        <v>532</v>
      </c>
      <c r="B555" s="60" t="n">
        <f aca="false" ca="false" dt2D="false" dtr="false" t="normal">+B554+1</f>
        <v>213</v>
      </c>
      <c r="C555" s="70" t="s">
        <v>54</v>
      </c>
      <c r="D555" s="70" t="s">
        <v>528</v>
      </c>
      <c r="E555" s="62" t="n">
        <v>1987</v>
      </c>
      <c r="F555" s="62" t="n">
        <v>2008</v>
      </c>
      <c r="G555" s="62" t="s">
        <v>56</v>
      </c>
      <c r="H555" s="62" t="n">
        <v>5</v>
      </c>
      <c r="I555" s="62" t="n">
        <v>6</v>
      </c>
      <c r="J555" s="68" t="n">
        <v>5142.7</v>
      </c>
      <c r="K555" s="68" t="n">
        <v>4585.7</v>
      </c>
      <c r="L555" s="68" t="n">
        <v>0</v>
      </c>
      <c r="M555" s="71" t="n">
        <v>184</v>
      </c>
      <c r="N555" s="65" t="n">
        <f aca="false" ca="false" dt2D="false" dtr="false" t="normal">SUM(O555:T555)</f>
        <v>25790</v>
      </c>
      <c r="O555" s="68" t="n"/>
      <c r="P555" s="63" t="n"/>
      <c r="Q555" s="63" t="n"/>
      <c r="R555" s="63" t="n">
        <v>25790</v>
      </c>
      <c r="S555" s="63" t="n"/>
      <c r="T555" s="63" t="n"/>
      <c r="U555" s="63" t="n">
        <f aca="false" ca="false" dt2D="false" dtr="false" t="normal">$N555/($K555+$L555)</f>
        <v>5.624005059205792</v>
      </c>
      <c r="V555" s="63" t="n">
        <f aca="false" ca="false" dt2D="false" dtr="false" t="normal">$N555/($K555+$L555)</f>
        <v>5.624005059205792</v>
      </c>
      <c r="W555" s="89" t="n">
        <v>2021</v>
      </c>
      <c r="X555" s="4" t="n">
        <f aca="false" ca="false" dt2D="false" dtr="false" t="normal">+N555-'Приложение №2'!F555</f>
        <v>0</v>
      </c>
      <c r="Y555" s="120" t="e">
        <f aca="false" ca="false" dt2D="false" dtr="false" t="normal">+P555-'[1]Приложение №1'!$P445</f>
        <v>#GETTING_DATA</v>
      </c>
      <c r="AA555" s="65" t="n">
        <f aca="false" ca="false" dt2D="false" dtr="false" t="normal">SUM(AB555:AP555)</f>
        <v>18940870.804019675</v>
      </c>
      <c r="AB555" s="68" t="n">
        <v>9086774.72720437</v>
      </c>
      <c r="AC555" s="68" t="n">
        <v>0</v>
      </c>
      <c r="AD555" s="68" t="n">
        <v>3471938.14374594</v>
      </c>
      <c r="AE555" s="68" t="n">
        <v>3667079.09771605</v>
      </c>
      <c r="AF555" s="68" t="n">
        <v>0</v>
      </c>
      <c r="AG555" s="68" t="n"/>
      <c r="AH555" s="68" t="n">
        <v>377270.48148366</v>
      </c>
      <c r="AI555" s="68" t="n">
        <v>0</v>
      </c>
      <c r="AJ555" s="68" t="n">
        <v>0</v>
      </c>
      <c r="AK555" s="68" t="n">
        <v>0</v>
      </c>
      <c r="AL555" s="68" t="n">
        <v>0</v>
      </c>
      <c r="AM555" s="68" t="n">
        <v>0</v>
      </c>
      <c r="AN555" s="68" t="n">
        <v>1785324.2969298</v>
      </c>
      <c r="AO555" s="63" t="n">
        <v>189408.708040197</v>
      </c>
      <c r="AP555" s="69" t="n">
        <v>363075.348899663</v>
      </c>
      <c r="AQ555" s="55" t="n">
        <f aca="false" ca="false" dt2D="false" dtr="false" t="normal">+N555-'Приложение №2'!F555</f>
        <v>0</v>
      </c>
    </row>
    <row customHeight="true" ht="15" outlineLevel="0" r="556">
      <c r="A556" s="59" t="n">
        <f aca="false" ca="false" dt2D="false" dtr="false" t="normal">+A555+1</f>
        <v>533</v>
      </c>
      <c r="B556" s="60" t="n">
        <f aca="false" ca="false" dt2D="false" dtr="false" t="normal">+B555+1</f>
        <v>214</v>
      </c>
      <c r="C556" s="70" t="s">
        <v>54</v>
      </c>
      <c r="D556" s="70" t="s">
        <v>213</v>
      </c>
      <c r="E556" s="62" t="n">
        <v>1993</v>
      </c>
      <c r="F556" s="62" t="n">
        <v>2017</v>
      </c>
      <c r="G556" s="62" t="s">
        <v>56</v>
      </c>
      <c r="H556" s="62" t="n">
        <v>9</v>
      </c>
      <c r="I556" s="62" t="n">
        <v>2</v>
      </c>
      <c r="J556" s="68" t="n">
        <v>6530.5</v>
      </c>
      <c r="K556" s="68" t="n">
        <v>5642.6</v>
      </c>
      <c r="L556" s="68" t="n">
        <v>0</v>
      </c>
      <c r="M556" s="71" t="n">
        <v>226</v>
      </c>
      <c r="N556" s="65" t="n">
        <f aca="false" ca="false" dt2D="false" dtr="false" t="normal">SUM(O556:T556)</f>
        <v>174038.74</v>
      </c>
      <c r="O556" s="68" t="n"/>
      <c r="P556" s="63" t="n"/>
      <c r="Q556" s="63" t="n"/>
      <c r="R556" s="63" t="n"/>
      <c r="S556" s="63" t="n">
        <v>174038.74</v>
      </c>
      <c r="T556" s="68" t="n"/>
      <c r="U556" s="63" t="n">
        <f aca="false" ca="false" dt2D="false" dtr="false" t="normal">$N556/($K556+$L556)</f>
        <v>30.843713890759574</v>
      </c>
      <c r="V556" s="63" t="n">
        <f aca="false" ca="false" dt2D="false" dtr="false" t="normal">$N556/($K556+$L556)</f>
        <v>30.843713890759574</v>
      </c>
      <c r="W556" s="89" t="n">
        <v>2021</v>
      </c>
      <c r="X556" s="4" t="n">
        <f aca="false" ca="false" dt2D="false" dtr="false" t="normal">+N556-'Приложение №2'!F556</f>
        <v>0</v>
      </c>
      <c r="Y556" s="120" t="e">
        <f aca="false" ca="false" dt2D="false" dtr="false" t="normal">+P556-'[1]Приложение №1'!$P446</f>
        <v>#GETTING_DATA</v>
      </c>
      <c r="AA556" s="65" t="n">
        <f aca="false" ca="false" dt2D="false" dtr="false" t="normal">SUM(AB556:AP556)</f>
        <v>39857867.97911644</v>
      </c>
      <c r="AB556" s="68" t="n">
        <v>0</v>
      </c>
      <c r="AC556" s="68" t="n">
        <v>0</v>
      </c>
      <c r="AD556" s="68" t="n">
        <v>0</v>
      </c>
      <c r="AE556" s="68" t="n">
        <v>0</v>
      </c>
      <c r="AF556" s="68" t="n">
        <v>0</v>
      </c>
      <c r="AG556" s="68" t="n"/>
      <c r="AH556" s="68" t="n">
        <v>0</v>
      </c>
      <c r="AI556" s="68" t="n">
        <v>0</v>
      </c>
      <c r="AJ556" s="68" t="n">
        <v>0</v>
      </c>
      <c r="AK556" s="68" t="n">
        <v>0</v>
      </c>
      <c r="AL556" s="68" t="n">
        <v>38834595.2933993</v>
      </c>
      <c r="AM556" s="68" t="n">
        <v>0</v>
      </c>
      <c r="AN556" s="68" t="n">
        <v>150038.74</v>
      </c>
      <c r="AO556" s="68" t="n">
        <v>24000</v>
      </c>
      <c r="AP556" s="69" t="n">
        <v>849233.945717092</v>
      </c>
      <c r="AQ556" s="55" t="n">
        <f aca="false" ca="false" dt2D="false" dtr="false" t="normal">+N556-'Приложение №2'!F556</f>
        <v>0</v>
      </c>
    </row>
    <row customHeight="true" ht="15" outlineLevel="0" r="557">
      <c r="A557" s="59" t="n">
        <f aca="false" ca="false" dt2D="false" dtr="false" t="normal">+A556+1</f>
        <v>534</v>
      </c>
      <c r="B557" s="60" t="n">
        <f aca="false" ca="false" dt2D="false" dtr="false" t="normal">+B556+1</f>
        <v>215</v>
      </c>
      <c r="C557" s="70" t="s">
        <v>54</v>
      </c>
      <c r="D557" s="70" t="s">
        <v>529</v>
      </c>
      <c r="E557" s="62" t="n">
        <v>1988</v>
      </c>
      <c r="F557" s="62" t="n">
        <v>2008</v>
      </c>
      <c r="G557" s="62" t="s">
        <v>56</v>
      </c>
      <c r="H557" s="62" t="n">
        <v>5</v>
      </c>
      <c r="I557" s="62" t="n">
        <v>6</v>
      </c>
      <c r="J557" s="68" t="n">
        <v>5142.9</v>
      </c>
      <c r="K557" s="68" t="n">
        <v>4554.5</v>
      </c>
      <c r="L557" s="68" t="n">
        <v>36.1</v>
      </c>
      <c r="M557" s="71" t="n">
        <v>203</v>
      </c>
      <c r="N557" s="65" t="n">
        <f aca="false" ca="false" dt2D="false" dtr="false" t="normal">SUM(O557:T557)</f>
        <v>28604</v>
      </c>
      <c r="O557" s="68" t="n"/>
      <c r="P557" s="63" t="n"/>
      <c r="Q557" s="63" t="n"/>
      <c r="R557" s="63" t="n">
        <v>28604</v>
      </c>
      <c r="S557" s="63" t="n"/>
      <c r="T557" s="63" t="n"/>
      <c r="U557" s="63" t="n">
        <f aca="false" ca="false" dt2D="false" dtr="false" t="normal">$N557/($K557+$L557)</f>
        <v>6.230993769877576</v>
      </c>
      <c r="V557" s="63" t="n">
        <f aca="false" ca="false" dt2D="false" dtr="false" t="normal">$N557/($K557+$L557)</f>
        <v>6.230993769877576</v>
      </c>
      <c r="W557" s="89" t="n">
        <v>2021</v>
      </c>
      <c r="X557" s="4" t="n">
        <f aca="false" ca="false" dt2D="false" dtr="false" t="normal">+N557-'Приложение №2'!F557</f>
        <v>0</v>
      </c>
      <c r="Y557" s="120" t="e">
        <f aca="false" ca="false" dt2D="false" dtr="false" t="normal">+P557-'[1]Приложение №1'!$P447</f>
        <v>#GETTING_DATA</v>
      </c>
      <c r="AA557" s="65" t="n">
        <f aca="false" ca="false" dt2D="false" dtr="false" t="normal">SUM(AB557:AP557)</f>
        <v>19009395.423817348</v>
      </c>
      <c r="AB557" s="68" t="n">
        <v>9139483.84636691</v>
      </c>
      <c r="AC557" s="68" t="n">
        <v>0</v>
      </c>
      <c r="AD557" s="68" t="n">
        <v>3475648.04559393</v>
      </c>
      <c r="AE557" s="68" t="n">
        <v>3670997.51531397</v>
      </c>
      <c r="AF557" s="68" t="n">
        <v>0</v>
      </c>
      <c r="AG557" s="68" t="n"/>
      <c r="AH557" s="68" t="n">
        <v>377673.609764898</v>
      </c>
      <c r="AI557" s="68" t="n">
        <v>0</v>
      </c>
      <c r="AJ557" s="68" t="n">
        <v>0</v>
      </c>
      <c r="AK557" s="68" t="n">
        <v>0</v>
      </c>
      <c r="AL557" s="68" t="n">
        <v>0</v>
      </c>
      <c r="AM557" s="68" t="n">
        <v>0</v>
      </c>
      <c r="AN557" s="68" t="n">
        <v>1791094.83046236</v>
      </c>
      <c r="AO557" s="63" t="n">
        <v>190093.954238173</v>
      </c>
      <c r="AP557" s="69" t="n">
        <v>364403.6220771</v>
      </c>
      <c r="AQ557" s="55" t="n">
        <f aca="false" ca="false" dt2D="false" dtr="false" t="normal">+N557-'Приложение №2'!F557</f>
        <v>0</v>
      </c>
    </row>
    <row customHeight="true" ht="15" outlineLevel="0" r="558">
      <c r="A558" s="59" t="n">
        <f aca="false" ca="false" dt2D="false" dtr="false" t="normal">+A557+1</f>
        <v>535</v>
      </c>
      <c r="B558" s="60" t="n">
        <f aca="false" ca="false" dt2D="false" dtr="false" t="normal">+B557+1</f>
        <v>216</v>
      </c>
      <c r="C558" s="70" t="s">
        <v>54</v>
      </c>
      <c r="D558" s="70" t="s">
        <v>530</v>
      </c>
      <c r="E558" s="62" t="n">
        <v>1989</v>
      </c>
      <c r="F558" s="62" t="n">
        <v>2016</v>
      </c>
      <c r="G558" s="62" t="s">
        <v>56</v>
      </c>
      <c r="H558" s="62" t="n">
        <v>5</v>
      </c>
      <c r="I558" s="62" t="n">
        <v>8</v>
      </c>
      <c r="J558" s="68" t="n">
        <v>6799</v>
      </c>
      <c r="K558" s="68" t="n">
        <v>6062.4</v>
      </c>
      <c r="L558" s="68" t="n">
        <v>0</v>
      </c>
      <c r="M558" s="71" t="n">
        <v>253</v>
      </c>
      <c r="N558" s="65" t="n">
        <f aca="false" ca="false" dt2D="false" dtr="false" t="normal">SUM(O558:T558)</f>
        <v>201124.1</v>
      </c>
      <c r="O558" s="68" t="n"/>
      <c r="P558" s="63" t="n"/>
      <c r="Q558" s="63" t="n"/>
      <c r="R558" s="63" t="n"/>
      <c r="S558" s="63" t="n">
        <v>201124.1</v>
      </c>
      <c r="T558" s="63" t="n"/>
      <c r="U558" s="63" t="n">
        <f aca="false" ca="false" dt2D="false" dtr="false" t="normal">$N558/($K558+$L558)</f>
        <v>33.175656505674326</v>
      </c>
      <c r="V558" s="63" t="n">
        <f aca="false" ca="false" dt2D="false" dtr="false" t="normal">$N558/($K558+$L558)</f>
        <v>33.175656505674326</v>
      </c>
      <c r="W558" s="89" t="n">
        <v>2021</v>
      </c>
      <c r="X558" s="4" t="n">
        <f aca="false" ca="false" dt2D="false" dtr="false" t="normal">+N558-'Приложение №2'!F558</f>
        <v>0</v>
      </c>
      <c r="Y558" s="120" t="e">
        <f aca="false" ca="false" dt2D="false" dtr="false" t="normal">+P558-'[1]Приложение №1'!$P446</f>
        <v>#GETTING_DATA</v>
      </c>
      <c r="AA558" s="65" t="n">
        <f aca="false" ca="false" dt2D="false" dtr="false" t="normal">SUM(AB558:AP558)</f>
        <v>28889172.431907836</v>
      </c>
      <c r="AB558" s="68" t="n">
        <v>0</v>
      </c>
      <c r="AC558" s="68" t="n">
        <v>0</v>
      </c>
      <c r="AD558" s="68" t="n">
        <v>0</v>
      </c>
      <c r="AE558" s="68" t="n">
        <v>0</v>
      </c>
      <c r="AF558" s="68" t="n">
        <v>0</v>
      </c>
      <c r="AG558" s="68" t="n"/>
      <c r="AH558" s="68" t="n">
        <v>0</v>
      </c>
      <c r="AI558" s="68" t="n">
        <v>0</v>
      </c>
      <c r="AJ558" s="68" t="n">
        <v>0</v>
      </c>
      <c r="AK558" s="68" t="n">
        <v>0</v>
      </c>
      <c r="AL558" s="68" t="n">
        <v>28074124.097605</v>
      </c>
      <c r="AM558" s="68" t="n">
        <v>0</v>
      </c>
      <c r="AN558" s="68" t="n">
        <v>177124.1</v>
      </c>
      <c r="AO558" s="68" t="n">
        <v>24000</v>
      </c>
      <c r="AP558" s="69" t="n">
        <v>613924.234302828</v>
      </c>
      <c r="AQ558" s="55" t="n">
        <f aca="false" ca="false" dt2D="false" dtr="false" t="normal">+N558-'Приложение №2'!F558</f>
        <v>0</v>
      </c>
    </row>
    <row customHeight="true" ht="15" outlineLevel="0" r="559">
      <c r="A559" s="59" t="n">
        <f aca="false" ca="false" dt2D="false" dtr="false" t="normal">+A558+1</f>
        <v>536</v>
      </c>
      <c r="B559" s="60" t="n">
        <f aca="false" ca="false" dt2D="false" dtr="false" t="normal">+B558+1</f>
        <v>217</v>
      </c>
      <c r="C559" s="70" t="s">
        <v>54</v>
      </c>
      <c r="D559" s="70" t="s">
        <v>72</v>
      </c>
      <c r="E559" s="62" t="n">
        <v>1991</v>
      </c>
      <c r="F559" s="62" t="n">
        <v>2017</v>
      </c>
      <c r="G559" s="62" t="s">
        <v>56</v>
      </c>
      <c r="H559" s="62" t="n">
        <v>9</v>
      </c>
      <c r="I559" s="62" t="n">
        <v>1</v>
      </c>
      <c r="J559" s="68" t="n">
        <v>3222.4</v>
      </c>
      <c r="K559" s="68" t="n">
        <v>2756.6</v>
      </c>
      <c r="L559" s="68" t="n">
        <v>0</v>
      </c>
      <c r="M559" s="71" t="n">
        <v>108</v>
      </c>
      <c r="N559" s="65" t="n">
        <f aca="false" ca="false" dt2D="false" dtr="false" t="normal">SUM(O559:T559)</f>
        <v>126965.05</v>
      </c>
      <c r="O559" s="68" t="n"/>
      <c r="P559" s="63" t="n"/>
      <c r="Q559" s="63" t="n"/>
      <c r="R559" s="63" t="n"/>
      <c r="S559" s="63" t="n">
        <v>126965.05</v>
      </c>
      <c r="T559" s="68" t="n"/>
      <c r="U559" s="63" t="n">
        <f aca="false" ca="false" dt2D="false" dtr="false" t="normal">$N559/($K559+$L559)</f>
        <v>46.058568526445626</v>
      </c>
      <c r="V559" s="63" t="n">
        <f aca="false" ca="false" dt2D="false" dtr="false" t="normal">$N559/($K559+$L559)</f>
        <v>46.058568526445626</v>
      </c>
      <c r="W559" s="89" t="n">
        <v>2021</v>
      </c>
      <c r="X559" s="4" t="n">
        <f aca="false" ca="false" dt2D="false" dtr="false" t="normal">+N559-'Приложение №2'!F559</f>
        <v>0</v>
      </c>
      <c r="Y559" s="120" t="e">
        <f aca="false" ca="false" dt2D="false" dtr="false" t="normal">+P559-'[1]Приложение №1'!$P447</f>
        <v>#GETTING_DATA</v>
      </c>
      <c r="AA559" s="65" t="n">
        <f aca="false" ca="false" dt2D="false" dtr="false" t="normal">SUM(AB559:AP559)</f>
        <v>19471909.912315667</v>
      </c>
      <c r="AB559" s="68" t="n">
        <v>0</v>
      </c>
      <c r="AC559" s="68" t="n">
        <v>0</v>
      </c>
      <c r="AD559" s="68" t="n">
        <v>0</v>
      </c>
      <c r="AE559" s="68" t="n">
        <v>0</v>
      </c>
      <c r="AF559" s="68" t="n">
        <v>0</v>
      </c>
      <c r="AG559" s="68" t="n"/>
      <c r="AH559" s="68" t="n">
        <v>0</v>
      </c>
      <c r="AI559" s="68" t="n">
        <v>0</v>
      </c>
      <c r="AJ559" s="68" t="n">
        <v>0</v>
      </c>
      <c r="AK559" s="68" t="n">
        <v>0</v>
      </c>
      <c r="AL559" s="68" t="n">
        <v>18930963.0422621</v>
      </c>
      <c r="AM559" s="68" t="n">
        <v>0</v>
      </c>
      <c r="AN559" s="68" t="n">
        <v>102965.05</v>
      </c>
      <c r="AO559" s="68" t="n">
        <v>24000</v>
      </c>
      <c r="AP559" s="69" t="n">
        <v>413981.820053555</v>
      </c>
      <c r="AQ559" s="55" t="n">
        <f aca="false" ca="false" dt2D="false" dtr="false" t="normal">+N559-'Приложение №2'!F559</f>
        <v>0</v>
      </c>
    </row>
    <row customHeight="true" ht="15" outlineLevel="0" r="560">
      <c r="A560" s="59" t="n">
        <f aca="false" ca="false" dt2D="false" dtr="false" t="normal">+A559+1</f>
        <v>537</v>
      </c>
      <c r="B560" s="60" t="n">
        <f aca="false" ca="false" dt2D="false" dtr="false" t="normal">+B559+1</f>
        <v>218</v>
      </c>
      <c r="C560" s="70" t="s">
        <v>54</v>
      </c>
      <c r="D560" s="70" t="s">
        <v>531</v>
      </c>
      <c r="E560" s="62" t="n">
        <v>1991</v>
      </c>
      <c r="F560" s="62" t="n">
        <v>2010</v>
      </c>
      <c r="G560" s="62" t="s">
        <v>56</v>
      </c>
      <c r="H560" s="62" t="n">
        <v>5</v>
      </c>
      <c r="I560" s="62" t="n">
        <v>5</v>
      </c>
      <c r="J560" s="68" t="n">
        <v>4721.9</v>
      </c>
      <c r="K560" s="68" t="n">
        <v>4160.8</v>
      </c>
      <c r="L560" s="68" t="n">
        <v>0</v>
      </c>
      <c r="M560" s="71" t="n">
        <v>161</v>
      </c>
      <c r="N560" s="65" t="n">
        <f aca="false" ca="false" dt2D="false" dtr="false" t="normal">SUM(O560:T560)</f>
        <v>12952</v>
      </c>
      <c r="O560" s="88" t="n"/>
      <c r="P560" s="63" t="n"/>
      <c r="Q560" s="63" t="n"/>
      <c r="R560" s="63" t="n">
        <v>12952</v>
      </c>
      <c r="S560" s="63" t="n">
        <v>0</v>
      </c>
      <c r="T560" s="63" t="n"/>
      <c r="U560" s="63" t="n">
        <f aca="false" ca="false" dt2D="false" dtr="false" t="normal">$N560/($K560+$L560)</f>
        <v>3.1128629109786576</v>
      </c>
      <c r="V560" s="63" t="n">
        <f aca="false" ca="false" dt2D="false" dtr="false" t="normal">$N560/($K560+$L560)</f>
        <v>3.1128629109786576</v>
      </c>
      <c r="W560" s="89" t="n">
        <v>2021</v>
      </c>
      <c r="X560" s="4" t="n">
        <f aca="false" ca="false" dt2D="false" dtr="false" t="normal">+N560-'Приложение №2'!F560</f>
        <v>0</v>
      </c>
      <c r="Y560" s="120" t="e">
        <f aca="false" ca="false" dt2D="false" dtr="false" t="normal">+P560-'[1]Приложение №1'!$P387</f>
        <v>#GETTING_DATA</v>
      </c>
      <c r="AA560" s="65" t="n">
        <f aca="false" ca="false" dt2D="false" dtr="false" t="normal">SUM(AB560:AP560)</f>
        <v>3616995.4497331204</v>
      </c>
      <c r="AB560" s="68" t="n">
        <v>0</v>
      </c>
      <c r="AC560" s="68" t="n">
        <v>0</v>
      </c>
      <c r="AD560" s="68" t="n">
        <v>3150236.65492686</v>
      </c>
      <c r="AE560" s="68" t="n">
        <v>0</v>
      </c>
      <c r="AF560" s="68" t="n">
        <v>0</v>
      </c>
      <c r="AG560" s="68" t="n"/>
      <c r="AH560" s="68" t="n">
        <v>0</v>
      </c>
      <c r="AI560" s="68" t="n">
        <v>0</v>
      </c>
      <c r="AJ560" s="68" t="n">
        <v>0</v>
      </c>
      <c r="AK560" s="68" t="n">
        <v>0</v>
      </c>
      <c r="AL560" s="68" t="n">
        <v>0</v>
      </c>
      <c r="AM560" s="68" t="n">
        <v>0</v>
      </c>
      <c r="AN560" s="68" t="n">
        <v>361699.544973312</v>
      </c>
      <c r="AO560" s="63" t="n">
        <v>36169.9544973312</v>
      </c>
      <c r="AP560" s="69" t="n">
        <v>68889.295335617</v>
      </c>
      <c r="AQ560" s="55" t="n">
        <f aca="false" ca="false" dt2D="false" dtr="false" t="normal">+N560-'Приложение №2'!F560</f>
        <v>0</v>
      </c>
    </row>
    <row customHeight="true" ht="15" outlineLevel="0" r="561">
      <c r="A561" s="59" t="n">
        <f aca="false" ca="false" dt2D="false" dtr="false" t="normal">+A560+1</f>
        <v>538</v>
      </c>
      <c r="B561" s="60" t="n">
        <f aca="false" ca="false" dt2D="false" dtr="false" t="normal">+B560+1</f>
        <v>219</v>
      </c>
      <c r="C561" s="70" t="s">
        <v>54</v>
      </c>
      <c r="D561" s="70" t="s">
        <v>532</v>
      </c>
      <c r="E561" s="62" t="n">
        <v>1993</v>
      </c>
      <c r="F561" s="62" t="n">
        <v>1993</v>
      </c>
      <c r="G561" s="62" t="s">
        <v>56</v>
      </c>
      <c r="H561" s="62" t="n">
        <v>5</v>
      </c>
      <c r="I561" s="62" t="n">
        <v>3</v>
      </c>
      <c r="J561" s="68" t="n">
        <v>2629.1</v>
      </c>
      <c r="K561" s="68" t="n">
        <v>2330.5</v>
      </c>
      <c r="L561" s="68" t="n">
        <v>0</v>
      </c>
      <c r="M561" s="71" t="n">
        <v>101</v>
      </c>
      <c r="N561" s="65" t="n">
        <f aca="false" ca="false" dt2D="false" dtr="false" t="normal">SUM(O561:T561)</f>
        <v>17837</v>
      </c>
      <c r="O561" s="68" t="n"/>
      <c r="P561" s="63" t="n"/>
      <c r="Q561" s="63" t="n"/>
      <c r="R561" s="63" t="n">
        <v>17837</v>
      </c>
      <c r="S561" s="63" t="n"/>
      <c r="T561" s="63" t="n"/>
      <c r="U561" s="63" t="n">
        <f aca="false" ca="false" dt2D="false" dtr="false" t="normal">$N561/($K561+$L561)</f>
        <v>7.65372237717228</v>
      </c>
      <c r="V561" s="63" t="n">
        <f aca="false" ca="false" dt2D="false" dtr="false" t="normal">$N561/($K561+$L561)</f>
        <v>7.65372237717228</v>
      </c>
      <c r="W561" s="89" t="n">
        <v>2021</v>
      </c>
      <c r="X561" s="4" t="n">
        <f aca="false" ca="false" dt2D="false" dtr="false" t="normal">+N561-'Приложение №2'!F561</f>
        <v>0</v>
      </c>
      <c r="Y561" s="120" t="e">
        <f aca="false" ca="false" dt2D="false" dtr="false" t="normal">+P561-'[1]Приложение №1'!$P447</f>
        <v>#GETTING_DATA</v>
      </c>
      <c r="AA561" s="65" t="n">
        <f aca="false" ca="false" dt2D="false" dtr="false" t="normal">SUM(AB561:AP561)</f>
        <v>2025910.3767552</v>
      </c>
      <c r="AB561" s="68" t="n">
        <v>0</v>
      </c>
      <c r="AC561" s="68" t="n">
        <v>0</v>
      </c>
      <c r="AD561" s="68" t="n">
        <v>1764474.74627645</v>
      </c>
      <c r="AE561" s="68" t="n">
        <v>0</v>
      </c>
      <c r="AF561" s="68" t="n">
        <v>0</v>
      </c>
      <c r="AG561" s="68" t="n"/>
      <c r="AH561" s="68" t="n">
        <v>0</v>
      </c>
      <c r="AI561" s="68" t="n">
        <v>0</v>
      </c>
      <c r="AJ561" s="68" t="n">
        <v>0</v>
      </c>
      <c r="AK561" s="68" t="n">
        <v>0</v>
      </c>
      <c r="AL561" s="68" t="n">
        <v>0</v>
      </c>
      <c r="AM561" s="68" t="n">
        <v>0</v>
      </c>
      <c r="AN561" s="68" t="n">
        <v>202591.03767552</v>
      </c>
      <c r="AO561" s="63" t="n">
        <v>20259.103767552</v>
      </c>
      <c r="AP561" s="69" t="n">
        <v>38585.4890356795</v>
      </c>
      <c r="AQ561" s="55" t="n">
        <f aca="false" ca="false" dt2D="false" dtr="false" t="normal">+N561-'Приложение №2'!F561</f>
        <v>0</v>
      </c>
    </row>
    <row customHeight="true" ht="15" outlineLevel="0" r="562">
      <c r="A562" s="59" t="n">
        <f aca="false" ca="false" dt2D="false" dtr="false" t="normal">+A561+1</f>
        <v>539</v>
      </c>
      <c r="B562" s="60" t="n">
        <f aca="false" ca="false" dt2D="false" dtr="false" t="normal">+B561+1</f>
        <v>220</v>
      </c>
      <c r="C562" s="70" t="s">
        <v>54</v>
      </c>
      <c r="D562" s="70" t="s">
        <v>75</v>
      </c>
      <c r="E562" s="62" t="n">
        <v>1991</v>
      </c>
      <c r="F562" s="62" t="n">
        <v>2017</v>
      </c>
      <c r="G562" s="62" t="s">
        <v>56</v>
      </c>
      <c r="H562" s="62" t="n">
        <v>9</v>
      </c>
      <c r="I562" s="62" t="n">
        <v>1</v>
      </c>
      <c r="J562" s="68" t="n">
        <v>3271</v>
      </c>
      <c r="K562" s="68" t="n">
        <v>2823.5</v>
      </c>
      <c r="L562" s="68" t="n">
        <v>0</v>
      </c>
      <c r="M562" s="71" t="n">
        <v>93</v>
      </c>
      <c r="N562" s="65" t="n">
        <f aca="false" ca="false" dt2D="false" dtr="false" t="normal">SUM(O562:T562)</f>
        <v>17109</v>
      </c>
      <c r="O562" s="68" t="n"/>
      <c r="P562" s="63" t="n"/>
      <c r="Q562" s="63" t="n"/>
      <c r="R562" s="63" t="n">
        <v>17109</v>
      </c>
      <c r="S562" s="63" t="n"/>
      <c r="T562" s="68" t="n">
        <v>0</v>
      </c>
      <c r="U562" s="63" t="n">
        <f aca="false" ca="false" dt2D="false" dtr="false" t="normal">$N562/($K562+$L562)</f>
        <v>6.059500619798123</v>
      </c>
      <c r="V562" s="63" t="n">
        <f aca="false" ca="false" dt2D="false" dtr="false" t="normal">$N562/($K562+$L562)</f>
        <v>6.059500619798123</v>
      </c>
      <c r="W562" s="89" t="n">
        <v>2021</v>
      </c>
      <c r="X562" s="4" t="n">
        <f aca="false" ca="false" dt2D="false" dtr="false" t="normal">+N562-'Приложение №2'!F562</f>
        <v>0</v>
      </c>
      <c r="Y562" s="120" t="e">
        <f aca="false" ca="false" dt2D="false" dtr="false" t="normal">+P562-'[1]Приложение №1'!$P445</f>
        <v>#GETTING_DATA</v>
      </c>
      <c r="AA562" s="65" t="n">
        <f aca="false" ca="false" dt2D="false" dtr="false" t="normal">SUM(AB562:AP562)</f>
        <v>12536948.214155663</v>
      </c>
      <c r="AB562" s="68" t="n">
        <v>6765674.31573131</v>
      </c>
      <c r="AC562" s="68" t="n">
        <v>2706914.9973932</v>
      </c>
      <c r="AD562" s="68" t="n">
        <v>0</v>
      </c>
      <c r="AE562" s="68" t="n">
        <v>1277658.235625</v>
      </c>
      <c r="AF562" s="68" t="n">
        <v>0</v>
      </c>
      <c r="AG562" s="68" t="n"/>
      <c r="AH562" s="68" t="n">
        <v>300589.466742777</v>
      </c>
      <c r="AI562" s="68" t="n">
        <v>0</v>
      </c>
      <c r="AJ562" s="68" t="n">
        <v>0</v>
      </c>
      <c r="AK562" s="68" t="n">
        <v>0</v>
      </c>
      <c r="AL562" s="68" t="n">
        <v>0</v>
      </c>
      <c r="AM562" s="68" t="n">
        <v>0</v>
      </c>
      <c r="AN562" s="68" t="n">
        <v>1119082.29272095</v>
      </c>
      <c r="AO562" s="63" t="n">
        <v>125369.482141557</v>
      </c>
      <c r="AP562" s="69" t="n">
        <v>241659.423800874</v>
      </c>
      <c r="AQ562" s="55" t="n">
        <f aca="false" ca="false" dt2D="false" dtr="false" t="normal">+N562-'Приложение №2'!F562</f>
        <v>0</v>
      </c>
    </row>
    <row customHeight="true" ht="15" outlineLevel="0" r="563">
      <c r="A563" s="59" t="n">
        <f aca="false" ca="false" dt2D="false" dtr="false" t="normal">+A562+1</f>
        <v>540</v>
      </c>
      <c r="B563" s="60" t="n">
        <f aca="false" ca="false" dt2D="false" dtr="false" t="normal">+B562+1</f>
        <v>221</v>
      </c>
      <c r="C563" s="70" t="s">
        <v>54</v>
      </c>
      <c r="D563" s="70" t="s">
        <v>533</v>
      </c>
      <c r="E563" s="62" t="n">
        <v>1992</v>
      </c>
      <c r="F563" s="62" t="n">
        <v>2009</v>
      </c>
      <c r="G563" s="62" t="s">
        <v>56</v>
      </c>
      <c r="H563" s="62" t="n">
        <v>9</v>
      </c>
      <c r="I563" s="62" t="n">
        <v>1</v>
      </c>
      <c r="J563" s="68" t="n">
        <v>3320.9</v>
      </c>
      <c r="K563" s="68" t="n">
        <v>2873.6</v>
      </c>
      <c r="L563" s="68" t="n">
        <v>0</v>
      </c>
      <c r="M563" s="71" t="n">
        <v>115</v>
      </c>
      <c r="N563" s="65" t="n">
        <f aca="false" ca="false" dt2D="false" dtr="false" t="normal">SUM(O563:T563)</f>
        <v>181323.9</v>
      </c>
      <c r="O563" s="68" t="n"/>
      <c r="P563" s="63" t="n"/>
      <c r="Q563" s="63" t="n"/>
      <c r="R563" s="63" t="n">
        <v>14060</v>
      </c>
      <c r="S563" s="63" t="n">
        <v>167263.9</v>
      </c>
      <c r="T563" s="68" t="n"/>
      <c r="U563" s="63" t="n">
        <f aca="false" ca="false" dt2D="false" dtr="false" t="normal">$N563/($K563+$L563)</f>
        <v>63.09990952115813</v>
      </c>
      <c r="V563" s="63" t="n">
        <f aca="false" ca="false" dt2D="false" dtr="false" t="normal">$N563/($K563+$L563)</f>
        <v>63.09990952115813</v>
      </c>
      <c r="W563" s="89" t="n">
        <v>2021</v>
      </c>
      <c r="X563" s="4" t="n">
        <f aca="false" ca="false" dt2D="false" dtr="false" t="normal">+N563-'Приложение №2'!F563</f>
        <v>0</v>
      </c>
      <c r="Y563" s="120" t="e">
        <f aca="false" ca="false" dt2D="false" dtr="false" t="normal">+P563-'[1]Приложение №1'!$P446</f>
        <v>#GETTING_DATA</v>
      </c>
      <c r="AA563" s="65" t="n">
        <f aca="false" ca="false" dt2D="false" dtr="false" t="normal">SUM(AB563:AP563)</f>
        <v>3421512.858804019</v>
      </c>
      <c r="AB563" s="68" t="n">
        <v>0</v>
      </c>
      <c r="AC563" s="68" t="n">
        <v>0</v>
      </c>
      <c r="AD563" s="68" t="n">
        <v>0</v>
      </c>
      <c r="AE563" s="68" t="n">
        <v>0</v>
      </c>
      <c r="AF563" s="68" t="n">
        <v>0</v>
      </c>
      <c r="AG563" s="68" t="n"/>
      <c r="AH563" s="68" t="n">
        <v>0</v>
      </c>
      <c r="AI563" s="68" t="n">
        <v>0</v>
      </c>
      <c r="AJ563" s="68" t="n">
        <v>3013463.23526305</v>
      </c>
      <c r="AK563" s="68" t="n">
        <v>0</v>
      </c>
      <c r="AL563" s="68" t="n">
        <v>0</v>
      </c>
      <c r="AM563" s="68" t="n">
        <v>0</v>
      </c>
      <c r="AN563" s="68" t="n">
        <v>307936.157292362</v>
      </c>
      <c r="AO563" s="63" t="n">
        <v>34215.1285880402</v>
      </c>
      <c r="AP563" s="69" t="n">
        <v>65898.3376605654</v>
      </c>
      <c r="AQ563" s="55" t="n">
        <f aca="false" ca="false" dt2D="false" dtr="false" t="normal">+N563-'Приложение №2'!F563</f>
        <v>0</v>
      </c>
    </row>
    <row customHeight="true" ht="15" outlineLevel="0" r="564">
      <c r="A564" s="59" t="n">
        <f aca="false" ca="false" dt2D="false" dtr="false" t="normal">+A563+1</f>
        <v>541</v>
      </c>
      <c r="B564" s="60" t="n">
        <f aca="false" ca="false" dt2D="false" dtr="false" t="normal">+B563+1</f>
        <v>222</v>
      </c>
      <c r="C564" s="70" t="s">
        <v>54</v>
      </c>
      <c r="D564" s="70" t="s">
        <v>76</v>
      </c>
      <c r="E564" s="62" t="n">
        <v>1991</v>
      </c>
      <c r="F564" s="62" t="n">
        <v>2009</v>
      </c>
      <c r="G564" s="62" t="s">
        <v>56</v>
      </c>
      <c r="H564" s="62" t="n">
        <v>5</v>
      </c>
      <c r="I564" s="62" t="n">
        <v>2</v>
      </c>
      <c r="J564" s="68" t="n">
        <v>3315.2</v>
      </c>
      <c r="K564" s="68" t="n">
        <v>2626.1</v>
      </c>
      <c r="L564" s="68" t="n">
        <v>190.1</v>
      </c>
      <c r="M564" s="71" t="n">
        <v>88</v>
      </c>
      <c r="N564" s="65" t="n">
        <f aca="false" ca="false" dt2D="false" dtr="false" t="normal">SUM(O564:T564)</f>
        <v>16996</v>
      </c>
      <c r="O564" s="68" t="n"/>
      <c r="P564" s="63" t="n"/>
      <c r="Q564" s="63" t="n"/>
      <c r="R564" s="63" t="n">
        <v>16996</v>
      </c>
      <c r="S564" s="63" t="n"/>
      <c r="T564" s="63" t="n"/>
      <c r="U564" s="63" t="n">
        <f aca="false" ca="false" dt2D="false" dtr="false" t="normal">$N564/($K564+$L564)</f>
        <v>6.035082735601165</v>
      </c>
      <c r="V564" s="63" t="n">
        <f aca="false" ca="false" dt2D="false" dtr="false" t="normal">$N564/($K564+$L564)</f>
        <v>6.035082735601165</v>
      </c>
      <c r="W564" s="89" t="n">
        <v>2021</v>
      </c>
      <c r="X564" s="4" t="n">
        <f aca="false" ca="false" dt2D="false" dtr="false" t="normal">+N564-'Приложение №2'!F564</f>
        <v>0</v>
      </c>
      <c r="Y564" s="120" t="e">
        <f aca="false" ca="false" dt2D="false" dtr="false" t="normal">+P564-'[1]Приложение №1'!$P447</f>
        <v>#GETTING_DATA</v>
      </c>
      <c r="AA564" s="65" t="n">
        <f aca="false" ca="false" dt2D="false" dtr="false" t="normal">SUM(AB564:AP564)</f>
        <v>5124059.070929511</v>
      </c>
      <c r="AB564" s="68" t="n">
        <v>0</v>
      </c>
      <c r="AC564" s="68" t="n">
        <v>0</v>
      </c>
      <c r="AD564" s="68" t="n">
        <v>2132209.30292372</v>
      </c>
      <c r="AE564" s="68" t="n">
        <v>2252050.53862833</v>
      </c>
      <c r="AF564" s="68" t="n">
        <v>0</v>
      </c>
      <c r="AG564" s="68" t="n"/>
      <c r="AH564" s="68" t="n">
        <v>0</v>
      </c>
      <c r="AI564" s="68" t="n">
        <v>0</v>
      </c>
      <c r="AJ564" s="68" t="n">
        <v>0</v>
      </c>
      <c r="AK564" s="68" t="n">
        <v>0</v>
      </c>
      <c r="AL564" s="68" t="n">
        <v>0</v>
      </c>
      <c r="AM564" s="68" t="n">
        <v>0</v>
      </c>
      <c r="AN564" s="68" t="n">
        <v>592683.755560446</v>
      </c>
      <c r="AO564" s="63" t="n">
        <v>51240.5907092951</v>
      </c>
      <c r="AP564" s="69" t="n">
        <v>95874.8831077191</v>
      </c>
      <c r="AQ564" s="55" t="n">
        <f aca="false" ca="false" dt2D="false" dtr="false" t="normal">+N564-'Приложение №2'!F564</f>
        <v>0</v>
      </c>
    </row>
    <row customHeight="true" ht="15" outlineLevel="0" r="565">
      <c r="A565" s="59" t="n">
        <f aca="false" ca="false" dt2D="false" dtr="false" t="normal">+A564+1</f>
        <v>542</v>
      </c>
      <c r="B565" s="60" t="n">
        <f aca="false" ca="false" dt2D="false" dtr="false" t="normal">+B564+1</f>
        <v>223</v>
      </c>
      <c r="C565" s="70" t="s">
        <v>54</v>
      </c>
      <c r="D565" s="70" t="s">
        <v>534</v>
      </c>
      <c r="E565" s="62" t="n">
        <v>1989</v>
      </c>
      <c r="F565" s="62" t="n">
        <v>2009</v>
      </c>
      <c r="G565" s="62" t="s">
        <v>56</v>
      </c>
      <c r="H565" s="62" t="n">
        <v>9</v>
      </c>
      <c r="I565" s="62" t="n">
        <v>1</v>
      </c>
      <c r="J565" s="68" t="n">
        <v>3239.5</v>
      </c>
      <c r="K565" s="68" t="n">
        <v>2723.8</v>
      </c>
      <c r="L565" s="68" t="n">
        <v>63.8</v>
      </c>
      <c r="M565" s="71" t="n">
        <v>112</v>
      </c>
      <c r="N565" s="65" t="n">
        <f aca="false" ca="false" dt2D="false" dtr="false" t="normal">SUM(O565:T565)</f>
        <v>18845</v>
      </c>
      <c r="O565" s="68" t="n"/>
      <c r="P565" s="63" t="n"/>
      <c r="Q565" s="63" t="n"/>
      <c r="R565" s="63" t="n">
        <v>18845</v>
      </c>
      <c r="S565" s="63" t="n"/>
      <c r="T565" s="68" t="n"/>
      <c r="U565" s="63" t="n">
        <f aca="false" ca="false" dt2D="false" dtr="false" t="normal">$N565/($K565+$L565)</f>
        <v>6.760295594776868</v>
      </c>
      <c r="V565" s="63" t="n">
        <f aca="false" ca="false" dt2D="false" dtr="false" t="normal">$N565/($K565+$L565)</f>
        <v>6.760295594776868</v>
      </c>
      <c r="W565" s="89" t="n">
        <v>2021</v>
      </c>
      <c r="X565" s="4" t="n">
        <f aca="false" ca="false" dt2D="false" dtr="false" t="normal">+N565-'Приложение №2'!F565</f>
        <v>0</v>
      </c>
      <c r="Y565" s="120" t="e">
        <f aca="false" ca="false" dt2D="false" dtr="false" t="normal">+P565-'[1]Приложение №1'!$P511</f>
        <v>#GETTING_DATA</v>
      </c>
      <c r="AA565" s="65" t="n">
        <f aca="false" ca="false" dt2D="false" dtr="false" t="normal">SUM(AB565:AP565)</f>
        <v>10076605.062258013</v>
      </c>
      <c r="AB565" s="68" t="n">
        <v>6679650.68975831</v>
      </c>
      <c r="AC565" s="68" t="n">
        <v>0</v>
      </c>
      <c r="AD565" s="68" t="n">
        <v>1973900.91160118</v>
      </c>
      <c r="AE565" s="68" t="n">
        <v>0</v>
      </c>
      <c r="AF565" s="68" t="n">
        <v>0</v>
      </c>
      <c r="AG565" s="68" t="n"/>
      <c r="AH565" s="68" t="n">
        <v>296767.557107195</v>
      </c>
      <c r="AI565" s="68" t="n">
        <v>0</v>
      </c>
      <c r="AJ565" s="68" t="n">
        <v>0</v>
      </c>
      <c r="AK565" s="68" t="n">
        <v>0</v>
      </c>
      <c r="AL565" s="68" t="n">
        <v>0</v>
      </c>
      <c r="AM565" s="68" t="n">
        <v>0</v>
      </c>
      <c r="AN565" s="68" t="n">
        <v>829794.5006333</v>
      </c>
      <c r="AO565" s="63" t="n">
        <v>100766.05062258</v>
      </c>
      <c r="AP565" s="69" t="n">
        <v>195725.352535446</v>
      </c>
      <c r="AQ565" s="55" t="n">
        <f aca="false" ca="false" dt2D="false" dtr="false" t="normal">+N565-'Приложение №2'!F565</f>
        <v>0</v>
      </c>
    </row>
    <row customHeight="true" ht="15" outlineLevel="0" r="566">
      <c r="A566" s="59" t="n">
        <f aca="false" ca="false" dt2D="false" dtr="false" t="normal">+A565+1</f>
        <v>543</v>
      </c>
      <c r="B566" s="60" t="n">
        <f aca="false" ca="false" dt2D="false" dtr="false" t="normal">+B565+1</f>
        <v>224</v>
      </c>
      <c r="C566" s="70" t="s">
        <v>78</v>
      </c>
      <c r="D566" s="70" t="s">
        <v>535</v>
      </c>
      <c r="E566" s="62" t="n">
        <v>1985</v>
      </c>
      <c r="F566" s="62" t="n">
        <v>2013</v>
      </c>
      <c r="G566" s="62" t="s">
        <v>92</v>
      </c>
      <c r="H566" s="62" t="n">
        <v>2</v>
      </c>
      <c r="I566" s="62" t="n">
        <v>2</v>
      </c>
      <c r="J566" s="68" t="n">
        <v>551</v>
      </c>
      <c r="K566" s="68" t="n">
        <v>491.6</v>
      </c>
      <c r="L566" s="68" t="n">
        <v>0</v>
      </c>
      <c r="M566" s="71" t="n">
        <v>22</v>
      </c>
      <c r="N566" s="65" t="n">
        <f aca="false" ca="false" dt2D="false" dtr="false" t="normal">SUM(O566:T566)</f>
        <v>177748.76</v>
      </c>
      <c r="O566" s="88" t="n"/>
      <c r="P566" s="63" t="n"/>
      <c r="Q566" s="63" t="n"/>
      <c r="R566" s="63" t="n">
        <v>64175.7</v>
      </c>
      <c r="S566" s="63" t="n">
        <f aca="false" ca="false" dt2D="false" dtr="false" t="normal">111796.06+1777</f>
        <v>113573.06</v>
      </c>
      <c r="T566" s="68" t="n"/>
      <c r="U566" s="63" t="n">
        <f aca="false" ca="false" dt2D="false" dtr="false" t="normal">$N566/($K566+$L566)</f>
        <v>361.5719283970708</v>
      </c>
      <c r="V566" s="63" t="n">
        <f aca="false" ca="false" dt2D="false" dtr="false" t="normal">$N566/($K566+$L566)</f>
        <v>361.5719283970708</v>
      </c>
      <c r="W566" s="89" t="n">
        <v>2021</v>
      </c>
      <c r="X566" s="4" t="n">
        <f aca="false" ca="false" dt2D="false" dtr="false" t="normal">+N566-'Приложение №2'!F566</f>
        <v>0</v>
      </c>
      <c r="Y566" s="120" t="e">
        <f aca="false" ca="false" dt2D="false" dtr="false" t="normal">+P566-'[1]Приложение №1'!$P389</f>
        <v>#GETTING_DATA</v>
      </c>
      <c r="Z566" s="1" t="n">
        <f aca="false" ca="false" dt2D="false" dtr="false" t="normal">+(K566*6.45)*12*10</f>
        <v>380498.4</v>
      </c>
      <c r="AA566" s="65" t="n">
        <f aca="false" ca="false" dt2D="false" dtr="false" t="normal">SUM(AB566:AP566)</f>
        <v>8016228.570000001</v>
      </c>
      <c r="AB566" s="68" t="n">
        <v>1140473.660886</v>
      </c>
      <c r="AC566" s="68" t="n">
        <v>0</v>
      </c>
      <c r="AD566" s="68" t="n">
        <v>146300.50428</v>
      </c>
      <c r="AE566" s="68" t="n">
        <v>0</v>
      </c>
      <c r="AF566" s="68" t="n">
        <v>0</v>
      </c>
      <c r="AG566" s="68" t="n"/>
      <c r="AH566" s="68" t="n">
        <v>270232.12083</v>
      </c>
      <c r="AI566" s="68" t="n">
        <v>0</v>
      </c>
      <c r="AJ566" s="68" t="n">
        <v>1389641.915802</v>
      </c>
      <c r="AK566" s="68" t="n">
        <v>0</v>
      </c>
      <c r="AL566" s="68" t="n">
        <v>2438958.458244</v>
      </c>
      <c r="AM566" s="68" t="n">
        <v>2254032.709824</v>
      </c>
      <c r="AN566" s="68" t="n">
        <f aca="false" ca="false" dt2D="false" dtr="false" t="normal">163617.78+1777</f>
        <v>165394.78</v>
      </c>
      <c r="AO566" s="68" t="n">
        <v>44130.98</v>
      </c>
      <c r="AP566" s="69" t="n">
        <v>167063.440134</v>
      </c>
      <c r="AQ566" s="55" t="n">
        <f aca="false" ca="false" dt2D="false" dtr="false" t="normal">+N566-'Приложение №2'!F566</f>
        <v>0</v>
      </c>
    </row>
    <row customHeight="true" ht="15" outlineLevel="0" r="567">
      <c r="A567" s="59" t="n">
        <f aca="false" ca="false" dt2D="false" dtr="false" t="normal">+A566+1</f>
        <v>544</v>
      </c>
      <c r="B567" s="60" t="n">
        <f aca="false" ca="false" dt2D="false" dtr="false" t="normal">+B566+1</f>
        <v>225</v>
      </c>
      <c r="C567" s="70" t="s">
        <v>78</v>
      </c>
      <c r="D567" s="70" t="s">
        <v>536</v>
      </c>
      <c r="E567" s="62" t="n">
        <v>1985</v>
      </c>
      <c r="F567" s="62" t="n">
        <v>2016</v>
      </c>
      <c r="G567" s="62" t="s">
        <v>70</v>
      </c>
      <c r="H567" s="62" t="n">
        <v>5</v>
      </c>
      <c r="I567" s="62" t="n">
        <v>4</v>
      </c>
      <c r="J567" s="68" t="n">
        <v>3419.8</v>
      </c>
      <c r="K567" s="68" t="n">
        <v>2967.9</v>
      </c>
      <c r="L567" s="68" t="n">
        <v>0</v>
      </c>
      <c r="M567" s="71" t="n">
        <v>127</v>
      </c>
      <c r="N567" s="65" t="n">
        <f aca="false" ca="false" dt2D="false" dtr="false" t="normal">+O567+P567+Q567+R567+S567+T567</f>
        <v>9360.51000000001</v>
      </c>
      <c r="O567" s="88" t="n"/>
      <c r="P567" s="63" t="n"/>
      <c r="Q567" s="63" t="n"/>
      <c r="R567" s="63" t="n">
        <v>9360.51000000001</v>
      </c>
      <c r="S567" s="82" t="n"/>
      <c r="T567" s="63" t="n"/>
      <c r="U567" s="63" t="n">
        <f aca="false" ca="false" dt2D="false" dtr="false" t="normal">$N567/($K567+$L567)</f>
        <v>3.1539169109471374</v>
      </c>
      <c r="V567" s="63" t="n">
        <f aca="false" ca="false" dt2D="false" dtr="false" t="normal">$N567/($K567+$L567)</f>
        <v>3.1539169109471374</v>
      </c>
      <c r="W567" s="89" t="n">
        <v>2021</v>
      </c>
      <c r="X567" s="4" t="n">
        <f aca="false" ca="false" dt2D="false" dtr="false" t="normal">+N567-'Приложение №2'!F567</f>
        <v>0.000000000009094947017729282</v>
      </c>
      <c r="Y567" s="120" t="e">
        <f aca="false" ca="false" dt2D="false" dtr="false" t="normal">+P567-'[1]Приложение №1'!$P345</f>
        <v>#GETTING_DATA</v>
      </c>
      <c r="AA567" s="65" t="n">
        <f aca="false" ca="false" dt2D="false" dtr="false" t="normal">SUM(AB567:AP567)</f>
        <v>9360.51</v>
      </c>
      <c r="AB567" s="68" t="n">
        <v>0</v>
      </c>
      <c r="AC567" s="68" t="n">
        <v>0</v>
      </c>
      <c r="AD567" s="68" t="n"/>
      <c r="AE567" s="68" t="n">
        <v>0</v>
      </c>
      <c r="AF567" s="68" t="n">
        <v>0</v>
      </c>
      <c r="AG567" s="68" t="n"/>
      <c r="AH567" s="68" t="n">
        <v>0</v>
      </c>
      <c r="AI567" s="68" t="n">
        <v>0</v>
      </c>
      <c r="AJ567" s="68" t="n">
        <v>0</v>
      </c>
      <c r="AK567" s="68" t="n">
        <v>0</v>
      </c>
      <c r="AL567" s="68" t="n">
        <v>0</v>
      </c>
      <c r="AM567" s="68" t="n">
        <v>0</v>
      </c>
      <c r="AN567" s="94" t="n">
        <v>9360.51</v>
      </c>
      <c r="AO567" s="68" t="n"/>
      <c r="AP567" s="69" t="n"/>
      <c r="AQ567" s="55" t="n">
        <f aca="false" ca="false" dt2D="false" dtr="false" t="normal">+N567-'Приложение №2'!F567</f>
        <v>0.000000000009094947017729282</v>
      </c>
    </row>
    <row customHeight="true" ht="15" outlineLevel="0" r="568">
      <c r="A568" s="59" t="n">
        <f aca="false" ca="false" dt2D="false" dtr="false" t="normal">+A567+1</f>
        <v>545</v>
      </c>
      <c r="B568" s="60" t="n">
        <f aca="false" ca="false" dt2D="false" dtr="false" t="normal">+B567+1</f>
        <v>226</v>
      </c>
      <c r="C568" s="70" t="s">
        <v>78</v>
      </c>
      <c r="D568" s="70" t="s">
        <v>537</v>
      </c>
      <c r="E568" s="62" t="n">
        <v>1988</v>
      </c>
      <c r="F568" s="62" t="n">
        <v>2013</v>
      </c>
      <c r="G568" s="62" t="s">
        <v>70</v>
      </c>
      <c r="H568" s="62" t="n">
        <v>2</v>
      </c>
      <c r="I568" s="62" t="n">
        <v>2</v>
      </c>
      <c r="J568" s="68" t="n">
        <v>679.4</v>
      </c>
      <c r="K568" s="68" t="n">
        <v>425.1</v>
      </c>
      <c r="L568" s="68" t="n">
        <v>0</v>
      </c>
      <c r="M568" s="71" t="n">
        <v>38</v>
      </c>
      <c r="N568" s="65" t="n">
        <f aca="false" ca="false" dt2D="false" dtr="false" t="normal">+O568+P568+Q568+R568+S568+T568</f>
        <v>31492.39</v>
      </c>
      <c r="O568" s="88" t="n"/>
      <c r="P568" s="63" t="n"/>
      <c r="Q568" s="63" t="n"/>
      <c r="R568" s="63" t="n">
        <v>31492.39</v>
      </c>
      <c r="S568" s="63" t="n"/>
      <c r="T568" s="63" t="n"/>
      <c r="U568" s="63" t="n">
        <f aca="false" ca="false" dt2D="false" dtr="false" t="normal">$N568/($K568+$L568)</f>
        <v>74.08231004469536</v>
      </c>
      <c r="V568" s="63" t="n">
        <f aca="false" ca="false" dt2D="false" dtr="false" t="normal">$N568/($K568+$L568)</f>
        <v>74.08231004469536</v>
      </c>
      <c r="W568" s="89" t="n">
        <v>2021</v>
      </c>
      <c r="X568" s="4" t="n">
        <f aca="false" ca="false" dt2D="false" dtr="false" t="normal">+N568-'Приложение №2'!F568</f>
        <v>0</v>
      </c>
      <c r="Y568" s="120" t="e">
        <f aca="false" ca="false" dt2D="false" dtr="false" t="normal">+P568-'[1]Приложение №1'!$P346</f>
        <v>#GETTING_DATA</v>
      </c>
      <c r="AA568" s="65" t="n">
        <f aca="false" ca="false" dt2D="false" dtr="false" t="normal">SUM(AB568:AP568)</f>
        <v>31492.39</v>
      </c>
      <c r="AB568" s="68" t="n"/>
      <c r="AC568" s="68" t="n"/>
      <c r="AD568" s="68" t="n"/>
      <c r="AE568" s="68" t="n"/>
      <c r="AF568" s="68" t="n">
        <v>0</v>
      </c>
      <c r="AG568" s="68" t="n"/>
      <c r="AH568" s="68" t="n">
        <v>0</v>
      </c>
      <c r="AI568" s="68" t="n">
        <v>0</v>
      </c>
      <c r="AJ568" s="68" t="n">
        <v>0</v>
      </c>
      <c r="AK568" s="68" t="n">
        <v>0</v>
      </c>
      <c r="AL568" s="68" t="n">
        <v>0</v>
      </c>
      <c r="AM568" s="68" t="n">
        <v>0</v>
      </c>
      <c r="AN568" s="68" t="n">
        <v>31492.39</v>
      </c>
      <c r="AO568" s="63" t="n"/>
      <c r="AP568" s="69" t="n"/>
      <c r="AQ568" s="55" t="n">
        <f aca="false" ca="false" dt2D="false" dtr="false" t="normal">+N568-'Приложение №2'!F568</f>
        <v>0</v>
      </c>
    </row>
    <row customHeight="true" ht="15" outlineLevel="0" r="569">
      <c r="A569" s="59" t="n">
        <f aca="false" ca="false" dt2D="false" dtr="false" t="normal">+A568+1</f>
        <v>546</v>
      </c>
      <c r="B569" s="60" t="n">
        <f aca="false" ca="false" dt2D="false" dtr="false" t="normal">+B568+1</f>
        <v>227</v>
      </c>
      <c r="C569" s="70" t="s">
        <v>78</v>
      </c>
      <c r="D569" s="70" t="s">
        <v>406</v>
      </c>
      <c r="E569" s="62" t="n">
        <v>1981</v>
      </c>
      <c r="F569" s="62" t="n">
        <v>2013</v>
      </c>
      <c r="G569" s="62" t="s">
        <v>60</v>
      </c>
      <c r="H569" s="62" t="n">
        <v>5</v>
      </c>
      <c r="I569" s="62" t="n">
        <v>4</v>
      </c>
      <c r="J569" s="68" t="n">
        <v>4685.6</v>
      </c>
      <c r="K569" s="68" t="n">
        <v>4254.6</v>
      </c>
      <c r="L569" s="68" t="n">
        <v>0</v>
      </c>
      <c r="M569" s="71" t="n">
        <v>196</v>
      </c>
      <c r="N569" s="65" t="n">
        <f aca="false" ca="false" dt2D="false" dtr="false" t="normal">+O569+P569+Q569+R569+S569+T569</f>
        <v>184016.59</v>
      </c>
      <c r="O569" s="68" t="n"/>
      <c r="P569" s="63" t="n"/>
      <c r="Q569" s="63" t="n"/>
      <c r="R569" s="63" t="n">
        <v>50116.09</v>
      </c>
      <c r="S569" s="63" t="n">
        <v>133900.5</v>
      </c>
      <c r="T569" s="63" t="n"/>
      <c r="U569" s="63" t="n">
        <f aca="false" ca="false" dt2D="false" dtr="false" t="normal">$N569/($K569+$L569)</f>
        <v>43.2512081041696</v>
      </c>
      <c r="V569" s="63" t="n">
        <f aca="false" ca="false" dt2D="false" dtr="false" t="normal">$N569/($K569+$L569)</f>
        <v>43.2512081041696</v>
      </c>
      <c r="W569" s="89" t="n">
        <v>2021</v>
      </c>
      <c r="X569" s="4" t="n">
        <f aca="false" ca="false" dt2D="false" dtr="false" t="normal">+N569-'Приложение №2'!F569</f>
        <v>0</v>
      </c>
      <c r="Y569" s="120" t="e">
        <f aca="false" ca="false" dt2D="false" dtr="false" t="normal">+P569-'[1]Приложение №1'!$P477</f>
        <v>#GETTING_DATA</v>
      </c>
      <c r="AA569" s="65" t="n">
        <f aca="false" ca="false" dt2D="false" dtr="false" t="normal">SUM(AB569:AP569)</f>
        <v>184016.59</v>
      </c>
      <c r="AB569" s="68" t="n"/>
      <c r="AC569" s="68" t="n"/>
      <c r="AD569" s="68" t="n"/>
      <c r="AE569" s="68" t="n"/>
      <c r="AF569" s="68" t="n"/>
      <c r="AG569" s="68" t="n"/>
      <c r="AH569" s="68" t="n"/>
      <c r="AI569" s="68" t="n"/>
      <c r="AJ569" s="68" t="n"/>
      <c r="AK569" s="68" t="n">
        <v>0</v>
      </c>
      <c r="AL569" s="68" t="n"/>
      <c r="AM569" s="68" t="n"/>
      <c r="AN569" s="68" t="n">
        <v>184016.59</v>
      </c>
      <c r="AO569" s="63" t="n"/>
      <c r="AP569" s="69" t="n"/>
      <c r="AQ569" s="55" t="n">
        <f aca="false" ca="false" dt2D="false" dtr="false" t="normal">+N569-'Приложение №2'!F569</f>
        <v>0</v>
      </c>
    </row>
    <row customHeight="true" ht="15" outlineLevel="0" r="570">
      <c r="A570" s="59" t="n">
        <f aca="false" ca="false" dt2D="false" dtr="false" t="normal">+A569+1</f>
        <v>547</v>
      </c>
      <c r="B570" s="60" t="n">
        <f aca="false" ca="false" dt2D="false" dtr="false" t="normal">+B569+1</f>
        <v>228</v>
      </c>
      <c r="C570" s="70" t="s">
        <v>78</v>
      </c>
      <c r="D570" s="70" t="s">
        <v>538</v>
      </c>
      <c r="E570" s="62" t="n">
        <v>1989</v>
      </c>
      <c r="F570" s="62" t="n">
        <v>2017</v>
      </c>
      <c r="G570" s="62" t="s">
        <v>60</v>
      </c>
      <c r="H570" s="62" t="n">
        <v>9</v>
      </c>
      <c r="I570" s="62" t="n">
        <v>3</v>
      </c>
      <c r="J570" s="68" t="n">
        <v>8049.4</v>
      </c>
      <c r="K570" s="68" t="n">
        <v>6665.5</v>
      </c>
      <c r="L570" s="68" t="n">
        <v>0</v>
      </c>
      <c r="M570" s="71" t="n">
        <v>258</v>
      </c>
      <c r="N570" s="65" t="n">
        <f aca="false" ca="false" dt2D="false" dtr="false" t="normal">SUM(O570:T570)</f>
        <v>242925.7</v>
      </c>
      <c r="O570" s="68" t="n"/>
      <c r="P570" s="63" t="n"/>
      <c r="Q570" s="63" t="n"/>
      <c r="R570" s="63" t="n">
        <v>111072.3</v>
      </c>
      <c r="S570" s="63" t="n">
        <v>131853.4</v>
      </c>
      <c r="T570" s="68" t="n"/>
      <c r="U570" s="63" t="n">
        <f aca="false" ca="false" dt2D="false" dtr="false" t="normal">$N570/($K570+$L570)</f>
        <v>36.44523291576026</v>
      </c>
      <c r="V570" s="63" t="n">
        <f aca="false" ca="false" dt2D="false" dtr="false" t="normal">$N570/($K570+$L570)</f>
        <v>36.44523291576026</v>
      </c>
      <c r="W570" s="89" t="n">
        <v>2021</v>
      </c>
      <c r="X570" s="4" t="n">
        <f aca="false" ca="false" dt2D="false" dtr="false" t="normal">+N570-'Приложение №2'!F570</f>
        <v>0</v>
      </c>
      <c r="Y570" s="120" t="e">
        <f aca="false" ca="false" dt2D="false" dtr="false" t="normal">+P570-#REF!</f>
        <v>#REF!</v>
      </c>
      <c r="AA570" s="65" t="n">
        <f aca="false" ca="false" dt2D="false" dtr="false" t="normal">SUM(AB570:AP570)</f>
        <v>25881031.239999995</v>
      </c>
      <c r="AB570" s="68" t="n"/>
      <c r="AC570" s="68" t="n"/>
      <c r="AD570" s="68" t="n"/>
      <c r="AE570" s="68" t="n"/>
      <c r="AF570" s="68" t="n">
        <v>0</v>
      </c>
      <c r="AG570" s="68" t="n"/>
      <c r="AH570" s="68" t="n"/>
      <c r="AI570" s="68" t="n">
        <v>0</v>
      </c>
      <c r="AJ570" s="68" t="n"/>
      <c r="AK570" s="68" t="n">
        <v>0</v>
      </c>
      <c r="AL570" s="68" t="n">
        <v>25881031.24</v>
      </c>
      <c r="AM570" s="68" t="n">
        <v>0</v>
      </c>
      <c r="AN570" s="68" t="n"/>
      <c r="AO570" s="63" t="n"/>
      <c r="AP570" s="69" t="n"/>
      <c r="AQ570" s="55" t="n">
        <f aca="false" ca="false" dt2D="false" dtr="false" t="normal">+N570-'Приложение №2'!F570</f>
        <v>0</v>
      </c>
    </row>
    <row customHeight="true" ht="15" outlineLevel="0" r="571">
      <c r="A571" s="59" t="n">
        <f aca="false" ca="false" dt2D="false" dtr="false" t="normal">+A570+1</f>
        <v>548</v>
      </c>
      <c r="B571" s="60" t="n">
        <f aca="false" ca="false" dt2D="false" dtr="false" t="normal">+B570+1</f>
        <v>229</v>
      </c>
      <c r="C571" s="70" t="s">
        <v>78</v>
      </c>
      <c r="D571" s="70" t="s">
        <v>539</v>
      </c>
      <c r="E571" s="62" t="n">
        <v>1977</v>
      </c>
      <c r="F571" s="62" t="n">
        <v>1977</v>
      </c>
      <c r="G571" s="62" t="s">
        <v>60</v>
      </c>
      <c r="H571" s="62" t="n">
        <v>4</v>
      </c>
      <c r="I571" s="62" t="n">
        <v>6</v>
      </c>
      <c r="J571" s="68" t="n">
        <v>5672.9</v>
      </c>
      <c r="K571" s="68" t="n">
        <v>4956.6</v>
      </c>
      <c r="L571" s="68" t="n">
        <v>0</v>
      </c>
      <c r="M571" s="71" t="n">
        <v>207</v>
      </c>
      <c r="N571" s="65" t="n">
        <f aca="false" ca="false" dt2D="false" dtr="false" t="normal">SUM(O571:T571)</f>
        <v>47554</v>
      </c>
      <c r="O571" s="68" t="n"/>
      <c r="P571" s="63" t="n"/>
      <c r="Q571" s="63" t="n"/>
      <c r="R571" s="63" t="n">
        <v>47554</v>
      </c>
      <c r="S571" s="63" t="n"/>
      <c r="T571" s="63" t="n"/>
      <c r="U571" s="63" t="n">
        <f aca="false" ca="false" dt2D="false" dtr="false" t="normal">$N571/($K571+$L571)</f>
        <v>9.594076584755678</v>
      </c>
      <c r="V571" s="63" t="n">
        <f aca="false" ca="false" dt2D="false" dtr="false" t="normal">$N571/($K571+$L571)</f>
        <v>9.594076584755678</v>
      </c>
      <c r="W571" s="89" t="n">
        <v>2021</v>
      </c>
      <c r="X571" s="4" t="n">
        <f aca="false" ca="false" dt2D="false" dtr="false" t="normal">+N571-'Приложение №2'!F571</f>
        <v>0</v>
      </c>
      <c r="Y571" s="120" t="e">
        <f aca="false" ca="false" dt2D="false" dtr="false" t="normal">+P571-'[1]Приложение №1'!$P449</f>
        <v>#GETTING_DATA</v>
      </c>
      <c r="AA571" s="65" t="n">
        <f aca="false" ca="false" dt2D="false" dtr="false" t="normal">SUM(AB571:AP571)</f>
        <v>40803772.1</v>
      </c>
      <c r="AB571" s="68" t="n">
        <v>8274934.64577234</v>
      </c>
      <c r="AC571" s="68" t="n">
        <v>4785620.927829</v>
      </c>
      <c r="AD571" s="68" t="n">
        <v>5058755.65572132</v>
      </c>
      <c r="AE571" s="68" t="n">
        <v>3857344.19215992</v>
      </c>
      <c r="AF571" s="68" t="n">
        <v>1540930.04571114</v>
      </c>
      <c r="AG571" s="68" t="n"/>
      <c r="AH571" s="68" t="n">
        <v>411179.3229852</v>
      </c>
      <c r="AI571" s="68" t="n">
        <v>0</v>
      </c>
      <c r="AJ571" s="68" t="n">
        <v>0</v>
      </c>
      <c r="AK571" s="68" t="n">
        <v>0</v>
      </c>
      <c r="AL571" s="68" t="n">
        <v>0</v>
      </c>
      <c r="AM571" s="68" t="n">
        <v>11247866.8889202</v>
      </c>
      <c r="AN571" s="68" t="n">
        <v>4449861.0098</v>
      </c>
      <c r="AO571" s="63" t="n">
        <v>408037.721</v>
      </c>
      <c r="AP571" s="69" t="n">
        <v>769241.69010088</v>
      </c>
      <c r="AQ571" s="55" t="n">
        <f aca="false" ca="false" dt2D="false" dtr="false" t="normal">+N571-'Приложение №2'!F571</f>
        <v>0</v>
      </c>
    </row>
    <row customHeight="true" ht="15" outlineLevel="0" r="572">
      <c r="A572" s="59" t="n">
        <f aca="false" ca="false" dt2D="false" dtr="false" t="normal">+A571+1</f>
        <v>549</v>
      </c>
      <c r="B572" s="60" t="n">
        <f aca="false" ca="false" dt2D="false" dtr="false" t="normal">+B571+1</f>
        <v>230</v>
      </c>
      <c r="C572" s="70" t="s">
        <v>78</v>
      </c>
      <c r="D572" s="70" t="s">
        <v>540</v>
      </c>
      <c r="E572" s="62" t="n">
        <v>1981</v>
      </c>
      <c r="F572" s="62" t="n">
        <v>2009</v>
      </c>
      <c r="G572" s="62" t="s">
        <v>60</v>
      </c>
      <c r="H572" s="62" t="n">
        <v>5</v>
      </c>
      <c r="I572" s="62" t="n">
        <v>4</v>
      </c>
      <c r="J572" s="68" t="n">
        <v>6938.7</v>
      </c>
      <c r="K572" s="68" t="n">
        <v>6170.1</v>
      </c>
      <c r="L572" s="68" t="n">
        <v>0</v>
      </c>
      <c r="M572" s="71" t="n">
        <v>194</v>
      </c>
      <c r="N572" s="65" t="n">
        <f aca="false" ca="false" dt2D="false" dtr="false" t="normal">SUM(O572:T572)</f>
        <v>294405.35</v>
      </c>
      <c r="O572" s="68" t="n"/>
      <c r="P572" s="63" t="n"/>
      <c r="Q572" s="63" t="n"/>
      <c r="R572" s="63" t="n">
        <v>294405.35</v>
      </c>
      <c r="S572" s="63" t="n"/>
      <c r="T572" s="63" t="n"/>
      <c r="U572" s="63" t="n">
        <f aca="false" ca="false" dt2D="false" dtr="false" t="normal">$N572/($K572+$L572)</f>
        <v>47.71484254712241</v>
      </c>
      <c r="V572" s="63" t="n">
        <f aca="false" ca="false" dt2D="false" dtr="false" t="normal">$N572/($K572+$L572)</f>
        <v>47.71484254712241</v>
      </c>
      <c r="W572" s="89" t="n">
        <v>2021</v>
      </c>
      <c r="X572" s="4" t="n">
        <f aca="false" ca="false" dt2D="false" dtr="false" t="normal">+N572-'Приложение №2'!F572</f>
        <v>0</v>
      </c>
      <c r="Y572" s="120" t="e">
        <f aca="false" ca="false" dt2D="false" dtr="false" t="normal">+P572-'[1]Приложение №1'!$P449</f>
        <v>#GETTING_DATA</v>
      </c>
      <c r="AA572" s="65" t="n">
        <f aca="false" ca="false" dt2D="false" dtr="false" t="normal">SUM(AB572:AP572)</f>
        <v>112490116.45000002</v>
      </c>
      <c r="AB572" s="68" t="n">
        <v>10300846.1912374</v>
      </c>
      <c r="AC572" s="68" t="n">
        <v>5957260.96166124</v>
      </c>
      <c r="AD572" s="68" t="n">
        <v>6297265.91769912</v>
      </c>
      <c r="AE572" s="68" t="n">
        <v>4801718.79918612</v>
      </c>
      <c r="AF572" s="68" t="n">
        <v>1918188.36602316</v>
      </c>
      <c r="AG572" s="68" t="n"/>
      <c r="AH572" s="68" t="n">
        <v>511846.3343322</v>
      </c>
      <c r="AI572" s="68" t="n">
        <v>0</v>
      </c>
      <c r="AJ572" s="68" t="n">
        <v>18337074.5641356</v>
      </c>
      <c r="AK572" s="68" t="n">
        <v>0</v>
      </c>
      <c r="AL572" s="68" t="n">
        <v>35601534.2757829</v>
      </c>
      <c r="AM572" s="68" t="n">
        <v>14001626.8190547</v>
      </c>
      <c r="AN572" s="68" t="n">
        <v>11500753.5758</v>
      </c>
      <c r="AO572" s="63" t="n">
        <v>1124901.1645</v>
      </c>
      <c r="AP572" s="69" t="n">
        <v>2137099.48058758</v>
      </c>
      <c r="AQ572" s="55" t="n">
        <f aca="false" ca="false" dt2D="false" dtr="false" t="normal">+N572-'Приложение №2'!F572</f>
        <v>0</v>
      </c>
    </row>
    <row customHeight="true" ht="15" outlineLevel="0" r="573">
      <c r="A573" s="59" t="n">
        <f aca="false" ca="false" dt2D="false" dtr="false" t="normal">+A572+1</f>
        <v>550</v>
      </c>
      <c r="B573" s="60" t="n">
        <f aca="false" ca="false" dt2D="false" dtr="false" t="normal">+B572+1</f>
        <v>231</v>
      </c>
      <c r="C573" s="70" t="s">
        <v>78</v>
      </c>
      <c r="D573" s="70" t="s">
        <v>541</v>
      </c>
      <c r="E573" s="62" t="n">
        <v>1990</v>
      </c>
      <c r="F573" s="62" t="n">
        <v>2005</v>
      </c>
      <c r="G573" s="62" t="s">
        <v>60</v>
      </c>
      <c r="H573" s="62" t="n">
        <v>5</v>
      </c>
      <c r="I573" s="62" t="n">
        <v>4</v>
      </c>
      <c r="J573" s="68" t="n">
        <v>4982</v>
      </c>
      <c r="K573" s="68" t="n">
        <v>4389.2</v>
      </c>
      <c r="L573" s="68" t="n">
        <v>0</v>
      </c>
      <c r="M573" s="71" t="n">
        <v>212</v>
      </c>
      <c r="N573" s="65" t="n">
        <f aca="false" ca="false" dt2D="false" dtr="false" t="normal">SUM(O573:T573)</f>
        <v>235990.99</v>
      </c>
      <c r="O573" s="68" t="n"/>
      <c r="P573" s="63" t="n"/>
      <c r="Q573" s="63" t="n"/>
      <c r="R573" s="63" t="n">
        <v>109631.78</v>
      </c>
      <c r="S573" s="63" t="n">
        <v>126359.21</v>
      </c>
      <c r="T573" s="63" t="n"/>
      <c r="U573" s="63" t="n">
        <f aca="false" ca="false" dt2D="false" dtr="false" t="normal">$N573/($K573+$L573)</f>
        <v>53.76628770618792</v>
      </c>
      <c r="V573" s="63" t="n">
        <f aca="false" ca="false" dt2D="false" dtr="false" t="normal">$N573/($K573+$L573)</f>
        <v>53.76628770618792</v>
      </c>
      <c r="W573" s="89" t="n">
        <v>2021</v>
      </c>
      <c r="X573" s="4" t="n">
        <f aca="false" ca="false" dt2D="false" dtr="false" t="normal">+N573-'Приложение №2'!F573</f>
        <v>0</v>
      </c>
      <c r="Y573" s="120" t="e">
        <f aca="false" ca="false" dt2D="false" dtr="false" t="normal">+P573-'[1]Приложение №1'!$P449</f>
        <v>#GETTING_DATA</v>
      </c>
      <c r="AA573" s="65" t="n">
        <f aca="false" ca="false" dt2D="false" dtr="false" t="normal">SUM(AB573:AP573)</f>
        <v>49032236.02000001</v>
      </c>
      <c r="AB573" s="68" t="n">
        <v>0</v>
      </c>
      <c r="AC573" s="68" t="n">
        <v>0</v>
      </c>
      <c r="AD573" s="68" t="n">
        <v>4479661.52881296</v>
      </c>
      <c r="AE573" s="68" t="n">
        <v>0</v>
      </c>
      <c r="AF573" s="68" t="n">
        <v>0</v>
      </c>
      <c r="AG573" s="68" t="n"/>
      <c r="AH573" s="68" t="n">
        <v>0</v>
      </c>
      <c r="AI573" s="68" t="n">
        <v>0</v>
      </c>
      <c r="AJ573" s="68" t="n">
        <v>13044373.2933948</v>
      </c>
      <c r="AK573" s="68" t="n">
        <v>0</v>
      </c>
      <c r="AL573" s="68" t="n">
        <v>25325724.749393</v>
      </c>
      <c r="AM573" s="68" t="n">
        <v>0</v>
      </c>
      <c r="AN573" s="68" t="n">
        <v>4755116.6318</v>
      </c>
      <c r="AO573" s="63" t="n">
        <v>490322.3602</v>
      </c>
      <c r="AP573" s="69" t="n">
        <v>937037.4563992</v>
      </c>
      <c r="AQ573" s="55" t="n">
        <f aca="false" ca="false" dt2D="false" dtr="false" t="normal">+N573-'Приложение №2'!F573</f>
        <v>0</v>
      </c>
    </row>
    <row customHeight="true" ht="15" outlineLevel="0" r="574">
      <c r="A574" s="59" t="n">
        <f aca="false" ca="false" dt2D="false" dtr="false" t="normal">+A573+1</f>
        <v>551</v>
      </c>
      <c r="B574" s="60" t="n">
        <f aca="false" ca="false" dt2D="false" dtr="false" t="normal">+B573+1</f>
        <v>232</v>
      </c>
      <c r="C574" s="70" t="s">
        <v>78</v>
      </c>
      <c r="D574" s="70" t="s">
        <v>221</v>
      </c>
      <c r="E574" s="62" t="n">
        <v>1994</v>
      </c>
      <c r="F574" s="62" t="n">
        <v>2013</v>
      </c>
      <c r="G574" s="62" t="s">
        <v>60</v>
      </c>
      <c r="H574" s="62" t="n">
        <v>9</v>
      </c>
      <c r="I574" s="62" t="n">
        <v>3</v>
      </c>
      <c r="J574" s="68" t="n">
        <v>8919.33</v>
      </c>
      <c r="K574" s="68" t="n">
        <v>6660.1</v>
      </c>
      <c r="L574" s="68" t="n">
        <v>0</v>
      </c>
      <c r="M574" s="71" t="n">
        <v>285</v>
      </c>
      <c r="N574" s="65" t="n">
        <f aca="false" ca="false" dt2D="false" dtr="false" t="normal">SUM(O574:T574)</f>
        <v>93203.45</v>
      </c>
      <c r="O574" s="88" t="n"/>
      <c r="P574" s="63" t="n"/>
      <c r="Q574" s="63" t="n"/>
      <c r="R574" s="63" t="n"/>
      <c r="S574" s="63" t="n">
        <v>93203.45</v>
      </c>
      <c r="T574" s="68" t="n">
        <v>0</v>
      </c>
      <c r="U574" s="63" t="n">
        <f aca="false" ca="false" dt2D="false" dtr="false" t="normal">$N574/($K574+$L574)</f>
        <v>13.994301887359047</v>
      </c>
      <c r="V574" s="63" t="n">
        <f aca="false" ca="false" dt2D="false" dtr="false" t="normal">$N574/($K574+$L574)</f>
        <v>13.994301887359047</v>
      </c>
      <c r="W574" s="89" t="n">
        <v>2021</v>
      </c>
      <c r="X574" s="4" t="n">
        <f aca="false" ca="false" dt2D="false" dtr="false" t="normal">+N574-'Приложение №2'!F574</f>
        <v>0</v>
      </c>
      <c r="Y574" s="120" t="e">
        <f aca="false" ca="false" dt2D="false" dtr="false" t="normal">+P574-'[1]Приложение №1'!$P351</f>
        <v>#GETTING_DATA</v>
      </c>
      <c r="AA574" s="65" t="n">
        <f aca="false" ca="false" dt2D="false" dtr="false" t="normal">SUM(AB574:AP574)</f>
        <v>2651452.4099999997</v>
      </c>
      <c r="AB574" s="68" t="n">
        <v>0</v>
      </c>
      <c r="AC574" s="68" t="n">
        <v>0</v>
      </c>
      <c r="AD574" s="68" t="n">
        <v>0</v>
      </c>
      <c r="AE574" s="68" t="n">
        <v>0</v>
      </c>
      <c r="AF574" s="68" t="n">
        <v>1790350.81661394</v>
      </c>
      <c r="AG574" s="68" t="n"/>
      <c r="AH574" s="68" t="n">
        <v>0</v>
      </c>
      <c r="AI574" s="68" t="n">
        <v>0</v>
      </c>
      <c r="AJ574" s="68" t="n">
        <v>0</v>
      </c>
      <c r="AK574" s="68" t="n">
        <v>0</v>
      </c>
      <c r="AL574" s="68" t="n">
        <v>0</v>
      </c>
      <c r="AM574" s="68" t="n">
        <v>0</v>
      </c>
      <c r="AN574" s="68" t="n">
        <v>795435.723</v>
      </c>
      <c r="AO574" s="63" t="n">
        <v>26514.5241</v>
      </c>
      <c r="AP574" s="69" t="n">
        <v>39151.34628606</v>
      </c>
      <c r="AQ574" s="55" t="n">
        <f aca="false" ca="false" dt2D="false" dtr="false" t="normal">+N574-'Приложение №2'!F574</f>
        <v>0</v>
      </c>
    </row>
    <row customHeight="true" ht="15" outlineLevel="0" r="575">
      <c r="A575" s="59" t="n">
        <f aca="false" ca="false" dt2D="false" dtr="false" t="normal">+A574+1</f>
        <v>552</v>
      </c>
      <c r="B575" s="60" t="n">
        <f aca="false" ca="false" dt2D="false" dtr="false" t="normal">+B574+1</f>
        <v>233</v>
      </c>
      <c r="C575" s="70" t="s">
        <v>78</v>
      </c>
      <c r="D575" s="70" t="s">
        <v>542</v>
      </c>
      <c r="E575" s="62" t="n">
        <v>1988</v>
      </c>
      <c r="F575" s="62" t="n">
        <v>2013</v>
      </c>
      <c r="G575" s="62" t="s">
        <v>60</v>
      </c>
      <c r="H575" s="62" t="n">
        <v>5</v>
      </c>
      <c r="I575" s="62" t="n">
        <v>4</v>
      </c>
      <c r="J575" s="68" t="n">
        <v>4850.3</v>
      </c>
      <c r="K575" s="68" t="n">
        <v>4289.9</v>
      </c>
      <c r="L575" s="68" t="n">
        <v>0</v>
      </c>
      <c r="M575" s="71" t="n">
        <v>199</v>
      </c>
      <c r="N575" s="65" t="n">
        <f aca="false" ca="false" dt2D="false" dtr="false" t="normal">SUM(O575:T575)</f>
        <v>27348</v>
      </c>
      <c r="O575" s="68" t="n"/>
      <c r="P575" s="63" t="n"/>
      <c r="Q575" s="63" t="n"/>
      <c r="R575" s="63" t="n">
        <v>27348</v>
      </c>
      <c r="S575" s="63" t="n"/>
      <c r="T575" s="63" t="n"/>
      <c r="U575" s="63" t="n">
        <f aca="false" ca="false" dt2D="false" dtr="false" t="normal">$N575/($K575+$L575)</f>
        <v>6.374973775612486</v>
      </c>
      <c r="V575" s="63" t="n">
        <f aca="false" ca="false" dt2D="false" dtr="false" t="normal">$N575/($K575+$L575)</f>
        <v>6.374973775612486</v>
      </c>
      <c r="W575" s="89" t="n">
        <v>2021</v>
      </c>
      <c r="X575" s="4" t="n">
        <f aca="false" ca="false" dt2D="false" dtr="false" t="normal">+N575-'Приложение №2'!F575</f>
        <v>0</v>
      </c>
      <c r="Y575" s="120" t="e">
        <f aca="false" ca="false" dt2D="false" dtr="false" t="normal">+P575-'[1]Приложение №1'!$P450</f>
        <v>#GETTING_DATA</v>
      </c>
      <c r="AA575" s="65" t="n">
        <f aca="false" ca="false" dt2D="false" dtr="false" t="normal">SUM(AB575:AP575)</f>
        <v>14475624.07</v>
      </c>
      <c r="AB575" s="68" t="n">
        <v>0</v>
      </c>
      <c r="AC575" s="68" t="n">
        <v>0</v>
      </c>
      <c r="AD575" s="68" t="n">
        <v>0</v>
      </c>
      <c r="AE575" s="68" t="n">
        <v>0</v>
      </c>
      <c r="AF575" s="68" t="n">
        <v>0</v>
      </c>
      <c r="AG575" s="68" t="n"/>
      <c r="AH575" s="68" t="n">
        <v>0</v>
      </c>
      <c r="AI575" s="68" t="n">
        <v>0</v>
      </c>
      <c r="AJ575" s="68" t="n">
        <v>13731245.256708</v>
      </c>
      <c r="AK575" s="68" t="n">
        <v>0</v>
      </c>
      <c r="AL575" s="68" t="n">
        <v>0</v>
      </c>
      <c r="AM575" s="68" t="n">
        <v>0</v>
      </c>
      <c r="AN575" s="68" t="n">
        <v>414638.11</v>
      </c>
      <c r="AO575" s="68" t="n">
        <v>29466.18</v>
      </c>
      <c r="AP575" s="69" t="n">
        <v>300274.523292</v>
      </c>
      <c r="AQ575" s="55" t="n">
        <f aca="false" ca="false" dt2D="false" dtr="false" t="normal">+N575-'Приложение №2'!F575</f>
        <v>0</v>
      </c>
    </row>
    <row customHeight="true" ht="15" outlineLevel="0" r="576">
      <c r="A576" s="59" t="n">
        <f aca="false" ca="false" dt2D="false" dtr="false" t="normal">+A575+1</f>
        <v>553</v>
      </c>
      <c r="B576" s="60" t="n">
        <f aca="false" ca="false" dt2D="false" dtr="false" t="normal">+B575+1</f>
        <v>234</v>
      </c>
      <c r="C576" s="70" t="s">
        <v>78</v>
      </c>
      <c r="D576" s="70" t="s">
        <v>543</v>
      </c>
      <c r="E576" s="62" t="n">
        <v>1979</v>
      </c>
      <c r="F576" s="62" t="n">
        <v>2008</v>
      </c>
      <c r="G576" s="62" t="s">
        <v>60</v>
      </c>
      <c r="H576" s="62" t="n">
        <v>4</v>
      </c>
      <c r="I576" s="62" t="n">
        <v>1</v>
      </c>
      <c r="J576" s="68" t="n">
        <v>4953.1</v>
      </c>
      <c r="K576" s="68" t="n">
        <v>4377.4</v>
      </c>
      <c r="L576" s="68" t="n">
        <v>0</v>
      </c>
      <c r="M576" s="71" t="n">
        <v>210</v>
      </c>
      <c r="N576" s="65" t="n">
        <f aca="false" ca="false" dt2D="false" dtr="false" t="normal">SUM(O576:T576)</f>
        <v>175458.19</v>
      </c>
      <c r="O576" s="68" t="n"/>
      <c r="P576" s="63" t="n"/>
      <c r="Q576" s="63" t="n"/>
      <c r="R576" s="63" t="n">
        <v>175458.19</v>
      </c>
      <c r="S576" s="63" t="n"/>
      <c r="T576" s="63" t="n"/>
      <c r="U576" s="63" t="n">
        <f aca="false" ca="false" dt2D="false" dtr="false" t="normal">$N576/($K576+$L576)</f>
        <v>40.082740896422536</v>
      </c>
      <c r="V576" s="63" t="n">
        <f aca="false" ca="false" dt2D="false" dtr="false" t="normal">$N576/($K576+$L576)</f>
        <v>40.082740896422536</v>
      </c>
      <c r="W576" s="89" t="n">
        <v>2021</v>
      </c>
      <c r="X576" s="4" t="n">
        <f aca="false" ca="false" dt2D="false" dtr="false" t="normal">+N576-'Приложение №2'!F576</f>
        <v>0</v>
      </c>
      <c r="Y576" s="120" t="e">
        <f aca="false" ca="false" dt2D="false" dtr="false" t="normal">+P576-'[1]Приложение №1'!$P450</f>
        <v>#GETTING_DATA</v>
      </c>
      <c r="AA576" s="65" t="n">
        <f aca="false" ca="false" dt2D="false" dtr="false" t="normal">SUM(AB576:AP576)</f>
        <v>79806524.31</v>
      </c>
      <c r="AB576" s="68" t="n">
        <v>7307972.9825193</v>
      </c>
      <c r="AC576" s="68" t="n">
        <v>4226400.56025516</v>
      </c>
      <c r="AD576" s="68" t="n">
        <v>4467618.32528256</v>
      </c>
      <c r="AE576" s="68" t="n">
        <v>3406596.95492088</v>
      </c>
      <c r="AF576" s="68" t="n">
        <v>1360865.74605282</v>
      </c>
      <c r="AG576" s="68" t="n"/>
      <c r="AH576" s="68" t="n">
        <v>363131.2529628</v>
      </c>
      <c r="AI576" s="68" t="n">
        <v>0</v>
      </c>
      <c r="AJ576" s="68" t="n">
        <v>13009304.5781706</v>
      </c>
      <c r="AK576" s="68" t="n">
        <v>0</v>
      </c>
      <c r="AL576" s="68" t="n">
        <v>25257638.6346253</v>
      </c>
      <c r="AM576" s="68" t="n">
        <v>9933505.3301778</v>
      </c>
      <c r="AN576" s="68" t="n">
        <v>8159251.6635</v>
      </c>
      <c r="AO576" s="63" t="n">
        <v>798065.2431</v>
      </c>
      <c r="AP576" s="69" t="n">
        <v>1516173.03843276</v>
      </c>
      <c r="AQ576" s="55" t="n">
        <f aca="false" ca="false" dt2D="false" dtr="false" t="normal">+N576-'Приложение №2'!F576</f>
        <v>0</v>
      </c>
    </row>
    <row customHeight="true" ht="15" outlineLevel="0" r="577">
      <c r="A577" s="59" t="n">
        <f aca="false" ca="false" dt2D="false" dtr="false" t="normal">+A576+1</f>
        <v>554</v>
      </c>
      <c r="B577" s="60" t="n">
        <f aca="false" ca="false" dt2D="false" dtr="false" t="normal">+B576+1</f>
        <v>235</v>
      </c>
      <c r="C577" s="70" t="s">
        <v>78</v>
      </c>
      <c r="D577" s="70" t="s">
        <v>544</v>
      </c>
      <c r="E577" s="62" t="n">
        <v>1981</v>
      </c>
      <c r="F577" s="62" t="n">
        <v>2013</v>
      </c>
      <c r="G577" s="62" t="s">
        <v>60</v>
      </c>
      <c r="H577" s="62" t="n">
        <v>5</v>
      </c>
      <c r="I577" s="62" t="n">
        <v>4</v>
      </c>
      <c r="J577" s="68" t="n">
        <v>4887.3</v>
      </c>
      <c r="K577" s="68" t="n">
        <v>4317.5</v>
      </c>
      <c r="L577" s="68" t="n">
        <v>0</v>
      </c>
      <c r="M577" s="71" t="n">
        <v>194</v>
      </c>
      <c r="N577" s="65" t="n">
        <f aca="false" ca="false" dt2D="false" dtr="false" t="normal">SUM(O577:T577)</f>
        <v>185105.35</v>
      </c>
      <c r="O577" s="68" t="n"/>
      <c r="P577" s="63" t="n"/>
      <c r="Q577" s="63" t="n"/>
      <c r="R577" s="63" t="n">
        <v>185105.35</v>
      </c>
      <c r="S577" s="63" t="n"/>
      <c r="T577" s="63" t="n"/>
      <c r="U577" s="63" t="n">
        <f aca="false" ca="false" dt2D="false" dtr="false" t="normal">$N577/($K577+$L577)</f>
        <v>42.87327156919514</v>
      </c>
      <c r="V577" s="63" t="n">
        <f aca="false" ca="false" dt2D="false" dtr="false" t="normal">$N577/($K577+$L577)</f>
        <v>42.87327156919514</v>
      </c>
      <c r="W577" s="89" t="n">
        <v>2021</v>
      </c>
      <c r="X577" s="4" t="n">
        <f aca="false" ca="false" dt2D="false" dtr="false" t="normal">+N577-'Приложение №2'!F577</f>
        <v>0</v>
      </c>
      <c r="Y577" s="120" t="e">
        <f aca="false" ca="false" dt2D="false" dtr="false" t="normal">+P577-'[1]Приложение №1'!$P450</f>
        <v>#GETTING_DATA</v>
      </c>
      <c r="AA577" s="65" t="n">
        <f aca="false" ca="false" dt2D="false" dtr="false" t="normal">SUM(AB577:AP577)</f>
        <v>78714458.10000001</v>
      </c>
      <c r="AB577" s="68" t="n">
        <v>7207971.25848618</v>
      </c>
      <c r="AC577" s="68" t="n">
        <v>4168566.8282412</v>
      </c>
      <c r="AD577" s="68" t="n">
        <v>4406483.79083262</v>
      </c>
      <c r="AE577" s="68" t="n">
        <v>3359981.348031</v>
      </c>
      <c r="AF577" s="68" t="n">
        <v>1342243.77142212</v>
      </c>
      <c r="AG577" s="68" t="n"/>
      <c r="AH577" s="68" t="n">
        <v>358162.193235</v>
      </c>
      <c r="AI577" s="68" t="n">
        <v>0</v>
      </c>
      <c r="AJ577" s="68" t="n">
        <v>12831286.2739362</v>
      </c>
      <c r="AK577" s="68" t="n">
        <v>0</v>
      </c>
      <c r="AL577" s="68" t="n">
        <v>24912015.0846571</v>
      </c>
      <c r="AM577" s="68" t="n">
        <v>9797576.0184225</v>
      </c>
      <c r="AN577" s="68" t="n">
        <v>8047601.1061</v>
      </c>
      <c r="AO577" s="63" t="n">
        <v>787144.581</v>
      </c>
      <c r="AP577" s="69" t="n">
        <v>1495425.84563606</v>
      </c>
      <c r="AQ577" s="55" t="n">
        <f aca="false" ca="false" dt2D="false" dtr="false" t="normal">+N577-'Приложение №2'!F577</f>
        <v>0</v>
      </c>
    </row>
    <row customHeight="true" ht="15" outlineLevel="0" r="578">
      <c r="A578" s="59" t="n">
        <f aca="false" ca="false" dt2D="false" dtr="false" t="normal">+A577+1</f>
        <v>555</v>
      </c>
      <c r="B578" s="60" t="n">
        <f aca="false" ca="false" dt2D="false" dtr="false" t="normal">+B577+1</f>
        <v>236</v>
      </c>
      <c r="C578" s="70" t="s">
        <v>78</v>
      </c>
      <c r="D578" s="70" t="s">
        <v>545</v>
      </c>
      <c r="E578" s="62" t="n">
        <v>1977</v>
      </c>
      <c r="F578" s="62" t="n">
        <v>2013</v>
      </c>
      <c r="G578" s="62" t="s">
        <v>60</v>
      </c>
      <c r="H578" s="62" t="n">
        <v>4</v>
      </c>
      <c r="I578" s="62" t="n">
        <v>4</v>
      </c>
      <c r="J578" s="68" t="n">
        <v>3916.4</v>
      </c>
      <c r="K578" s="68" t="n">
        <v>3438.3</v>
      </c>
      <c r="L578" s="68" t="n">
        <v>0</v>
      </c>
      <c r="M578" s="71" t="n">
        <v>163</v>
      </c>
      <c r="N578" s="65" t="n">
        <f aca="false" ca="false" dt2D="false" dtr="false" t="normal">SUBTOTAL(9, P578:T578)</f>
        <v>259567.49</v>
      </c>
      <c r="O578" s="68" t="n"/>
      <c r="P578" s="63" t="n"/>
      <c r="Q578" s="63" t="n"/>
      <c r="R578" s="63" t="n">
        <v>259567.49</v>
      </c>
      <c r="S578" s="63" t="n"/>
      <c r="T578" s="63" t="n"/>
      <c r="U578" s="63" t="n">
        <f aca="false" ca="false" dt2D="false" dtr="false" t="normal">$N578/($K578+$L578)</f>
        <v>75.49297327167496</v>
      </c>
      <c r="V578" s="63" t="n">
        <f aca="false" ca="false" dt2D="false" dtr="false" t="normal">$N578/($K578+$L578)</f>
        <v>75.49297327167496</v>
      </c>
      <c r="W578" s="89" t="n">
        <v>2021</v>
      </c>
      <c r="X578" s="4" t="n">
        <f aca="false" ca="false" dt2D="false" dtr="false" t="normal">+N578-'Приложение №2'!F578</f>
        <v>0</v>
      </c>
      <c r="Y578" s="120" t="e">
        <f aca="false" ca="false" dt2D="false" dtr="false" t="normal">+P578-'[1]Приложение №1'!$P450</f>
        <v>#GETTING_DATA</v>
      </c>
      <c r="AA578" s="65" t="n">
        <f aca="false" ca="false" dt2D="false" dtr="false" t="normal">SUM(AB578:AP578)</f>
        <v>62685332.06999999</v>
      </c>
      <c r="AB578" s="68" t="n">
        <v>5740166.19599514</v>
      </c>
      <c r="AC578" s="68" t="n">
        <v>3319695.0395049</v>
      </c>
      <c r="AD578" s="68" t="n">
        <v>3509163.45264786</v>
      </c>
      <c r="AE578" s="68" t="n">
        <v>2675766.96443196</v>
      </c>
      <c r="AF578" s="68" t="n">
        <v>1068914.1259818</v>
      </c>
      <c r="AG578" s="68" t="n"/>
      <c r="AH578" s="68" t="n">
        <v>285227.3466126</v>
      </c>
      <c r="AI578" s="68" t="n">
        <v>0</v>
      </c>
      <c r="AJ578" s="68" t="n">
        <v>10218369.7972314</v>
      </c>
      <c r="AK578" s="68" t="n">
        <v>0</v>
      </c>
      <c r="AL578" s="68" t="n">
        <v>19839022.9193663</v>
      </c>
      <c r="AM578" s="68" t="n">
        <v>7802433.2655801</v>
      </c>
      <c r="AN578" s="68" t="n">
        <v>6408816.8779</v>
      </c>
      <c r="AO578" s="63" t="n">
        <v>626853.3207</v>
      </c>
      <c r="AP578" s="69" t="n">
        <v>1190902.76404796</v>
      </c>
      <c r="AQ578" s="55" t="n">
        <f aca="false" ca="false" dt2D="false" dtr="false" t="normal">+N578-'Приложение №2'!F578</f>
        <v>0</v>
      </c>
    </row>
    <row customHeight="true" ht="15" outlineLevel="0" r="579">
      <c r="A579" s="59" t="n">
        <f aca="false" ca="false" dt2D="false" dtr="false" t="normal">+A578+1</f>
        <v>556</v>
      </c>
      <c r="B579" s="60" t="n">
        <f aca="false" ca="false" dt2D="false" dtr="false" t="normal">+B578+1</f>
        <v>237</v>
      </c>
      <c r="C579" s="70" t="s">
        <v>78</v>
      </c>
      <c r="D579" s="70" t="s">
        <v>546</v>
      </c>
      <c r="E579" s="62" t="n">
        <v>1978</v>
      </c>
      <c r="F579" s="62" t="n">
        <v>2013</v>
      </c>
      <c r="G579" s="62" t="s">
        <v>60</v>
      </c>
      <c r="H579" s="62" t="n">
        <v>4</v>
      </c>
      <c r="I579" s="62" t="n">
        <v>4</v>
      </c>
      <c r="J579" s="68" t="n">
        <v>3896.3</v>
      </c>
      <c r="K579" s="68" t="n">
        <v>3419.8</v>
      </c>
      <c r="L579" s="68" t="n">
        <v>0</v>
      </c>
      <c r="M579" s="71" t="n">
        <v>146</v>
      </c>
      <c r="N579" s="65" t="n">
        <f aca="false" ca="false" dt2D="false" dtr="false" t="normal">SUBTOTAL(9, P579:T579)</f>
        <v>103210.2</v>
      </c>
      <c r="O579" s="68" t="n"/>
      <c r="P579" s="63" t="n"/>
      <c r="Q579" s="63" t="n"/>
      <c r="R579" s="63" t="n">
        <v>103210.2</v>
      </c>
      <c r="S579" s="63" t="n"/>
      <c r="T579" s="63" t="n"/>
      <c r="U579" s="63" t="n">
        <f aca="false" ca="false" dt2D="false" dtr="false" t="normal">$N579/($K579+$L579)</f>
        <v>30.180185975788056</v>
      </c>
      <c r="V579" s="63" t="n">
        <f aca="false" ca="false" dt2D="false" dtr="false" t="normal">$N579/($K579+$L579)</f>
        <v>30.180185975788056</v>
      </c>
      <c r="W579" s="89" t="n">
        <v>2021</v>
      </c>
      <c r="X579" s="4" t="n">
        <f aca="false" ca="false" dt2D="false" dtr="false" t="normal">+N579-'Приложение №2'!F579</f>
        <v>0</v>
      </c>
      <c r="Y579" s="120" t="e">
        <f aca="false" ca="false" dt2D="false" dtr="false" t="normal">+P579-'[1]Приложение №1'!$P450</f>
        <v>#GETTING_DATA</v>
      </c>
      <c r="AA579" s="65" t="n">
        <f aca="false" ca="false" dt2D="false" dtr="false" t="normal">SUM(AB579:AP579)</f>
        <v>7985643.379999999</v>
      </c>
      <c r="AB579" s="68" t="n">
        <v>5709280.85749476</v>
      </c>
      <c r="AC579" s="68" t="n">
        <v>0</v>
      </c>
      <c r="AD579" s="68" t="n">
        <v>0</v>
      </c>
      <c r="AE579" s="68" t="n">
        <v>0</v>
      </c>
      <c r="AF579" s="68" t="n">
        <v>1063162.76636808</v>
      </c>
      <c r="AG579" s="68" t="n"/>
      <c r="AH579" s="68" t="n">
        <v>0</v>
      </c>
      <c r="AI579" s="68" t="n">
        <v>0</v>
      </c>
      <c r="AJ579" s="68" t="n">
        <v>0</v>
      </c>
      <c r="AK579" s="68" t="n">
        <v>0</v>
      </c>
      <c r="AL579" s="68" t="n">
        <v>0</v>
      </c>
      <c r="AM579" s="68" t="n">
        <v>0</v>
      </c>
      <c r="AN579" s="68" t="n">
        <v>985243.6968</v>
      </c>
      <c r="AO579" s="63" t="n">
        <v>79856.4338</v>
      </c>
      <c r="AP579" s="69" t="n">
        <v>148099.62553716</v>
      </c>
      <c r="AQ579" s="55" t="n">
        <f aca="false" ca="false" dt2D="false" dtr="false" t="normal">+N579-'Приложение №2'!F579</f>
        <v>0</v>
      </c>
    </row>
    <row customHeight="true" ht="15" outlineLevel="0" r="580">
      <c r="A580" s="59" t="n">
        <f aca="false" ca="false" dt2D="false" dtr="false" t="normal">+A579+1</f>
        <v>557</v>
      </c>
      <c r="B580" s="60" t="n">
        <f aca="false" ca="false" dt2D="false" dtr="false" t="normal">+B579+1</f>
        <v>238</v>
      </c>
      <c r="C580" s="70" t="s">
        <v>78</v>
      </c>
      <c r="D580" s="70" t="s">
        <v>547</v>
      </c>
      <c r="E580" s="62" t="n">
        <v>1964</v>
      </c>
      <c r="F580" s="62" t="n">
        <v>2009</v>
      </c>
      <c r="G580" s="62" t="s">
        <v>70</v>
      </c>
      <c r="H580" s="62" t="n">
        <v>4</v>
      </c>
      <c r="I580" s="62" t="n">
        <v>2</v>
      </c>
      <c r="J580" s="68" t="n">
        <v>1438.7</v>
      </c>
      <c r="K580" s="68" t="n">
        <v>1252.4</v>
      </c>
      <c r="L580" s="68" t="n">
        <v>0</v>
      </c>
      <c r="M580" s="71" t="n">
        <v>60</v>
      </c>
      <c r="N580" s="65" t="n">
        <f aca="false" ca="false" dt2D="false" dtr="false" t="normal">SUBTOTAL(9, P580:T580)</f>
        <v>86252.57</v>
      </c>
      <c r="O580" s="68" t="n"/>
      <c r="P580" s="63" t="n"/>
      <c r="Q580" s="63" t="n"/>
      <c r="R580" s="63" t="n">
        <v>86252.57</v>
      </c>
      <c r="S580" s="63" t="n"/>
      <c r="T580" s="63" t="n"/>
      <c r="U580" s="63" t="n">
        <f aca="false" ca="false" dt2D="false" dtr="false" t="normal">$N580/($K580+$L580)</f>
        <v>68.86982593420632</v>
      </c>
      <c r="V580" s="63" t="n">
        <f aca="false" ca="false" dt2D="false" dtr="false" t="normal">$N580/($K580+$L580)</f>
        <v>68.86982593420632</v>
      </c>
      <c r="W580" s="89" t="n">
        <v>2021</v>
      </c>
      <c r="X580" s="4" t="n">
        <f aca="false" ca="false" dt2D="false" dtr="false" t="normal">+N580-'Приложение №2'!F580</f>
        <v>0</v>
      </c>
      <c r="Y580" s="120" t="e">
        <f aca="false" ca="false" dt2D="false" dtr="false" t="normal">+P580-'[1]Приложение №1'!$P450</f>
        <v>#GETTING_DATA</v>
      </c>
      <c r="AA580" s="65" t="n">
        <f aca="false" ca="false" dt2D="false" dtr="false" t="normal">SUM(AB580:AP580)</f>
        <v>20418803.97526928</v>
      </c>
      <c r="AB580" s="68" t="n">
        <v>3233669.800746</v>
      </c>
      <c r="AC580" s="68" t="n">
        <v>1144519.81959</v>
      </c>
      <c r="AD580" s="68" t="n">
        <v>1220789.98080328</v>
      </c>
      <c r="AE580" s="68" t="n">
        <v>768385.935828</v>
      </c>
      <c r="AF580" s="68" t="n">
        <v>553182.058758</v>
      </c>
      <c r="AG580" s="68" t="n"/>
      <c r="AH580" s="68" t="n">
        <v>117081.436122</v>
      </c>
      <c r="AI580" s="68" t="n">
        <v>0</v>
      </c>
      <c r="AJ580" s="68" t="n">
        <v>5981715.037158</v>
      </c>
      <c r="AK580" s="68" t="n">
        <v>0</v>
      </c>
      <c r="AL580" s="68" t="n">
        <v>3107129.539962</v>
      </c>
      <c r="AM580" s="68" t="n">
        <v>3344141.25880492</v>
      </c>
      <c r="AN580" s="68" t="n">
        <v>451116.49</v>
      </c>
      <c r="AO580" s="68" t="n">
        <v>71289.7048958546</v>
      </c>
      <c r="AP580" s="69" t="n">
        <v>425782.912601229</v>
      </c>
      <c r="AQ580" s="55" t="n">
        <f aca="false" ca="false" dt2D="false" dtr="false" t="normal">+N580-'Приложение №2'!F580</f>
        <v>0</v>
      </c>
    </row>
    <row customHeight="true" ht="15" outlineLevel="0" r="581">
      <c r="A581" s="59" t="n">
        <f aca="false" ca="false" dt2D="false" dtr="false" t="normal">+A580+1</f>
        <v>558</v>
      </c>
      <c r="B581" s="60" t="n">
        <f aca="false" ca="false" dt2D="false" dtr="false" t="normal">+B580+1</f>
        <v>239</v>
      </c>
      <c r="C581" s="70" t="s">
        <v>78</v>
      </c>
      <c r="D581" s="70" t="s">
        <v>548</v>
      </c>
      <c r="E581" s="62" t="n">
        <v>1968</v>
      </c>
      <c r="F581" s="62" t="n">
        <v>2013</v>
      </c>
      <c r="G581" s="62" t="s">
        <v>70</v>
      </c>
      <c r="H581" s="62" t="n">
        <v>4</v>
      </c>
      <c r="I581" s="62" t="n">
        <v>4</v>
      </c>
      <c r="J581" s="68" t="n">
        <v>2683.3</v>
      </c>
      <c r="K581" s="68" t="n">
        <v>2427.5</v>
      </c>
      <c r="L581" s="68" t="n">
        <v>0</v>
      </c>
      <c r="M581" s="71" t="n">
        <v>116</v>
      </c>
      <c r="N581" s="65" t="n">
        <f aca="false" ca="false" dt2D="false" dtr="false" t="normal">SUBTOTAL(9, P581:T581)</f>
        <v>96406.2</v>
      </c>
      <c r="O581" s="68" t="n"/>
      <c r="P581" s="63" t="n"/>
      <c r="Q581" s="63" t="n"/>
      <c r="R581" s="63" t="n">
        <v>96406.2</v>
      </c>
      <c r="S581" s="63" t="n"/>
      <c r="T581" s="63" t="n"/>
      <c r="U581" s="63" t="n">
        <f aca="false" ca="false" dt2D="false" dtr="false" t="normal">$N581/($K581+$L581)</f>
        <v>39.714191555097834</v>
      </c>
      <c r="V581" s="63" t="n">
        <f aca="false" ca="false" dt2D="false" dtr="false" t="normal">$N581/($K581+$L581)</f>
        <v>39.714191555097834</v>
      </c>
      <c r="W581" s="89" t="n">
        <v>2021</v>
      </c>
      <c r="X581" s="4" t="n">
        <f aca="false" ca="false" dt2D="false" dtr="false" t="normal">+N581-'Приложение №2'!F581</f>
        <v>0</v>
      </c>
      <c r="Y581" s="120" t="e">
        <f aca="false" ca="false" dt2D="false" dtr="false" t="normal">+P581-'[1]Приложение №1'!$P523</f>
        <v>#GETTING_DATA</v>
      </c>
      <c r="AA581" s="65" t="n">
        <f aca="false" ca="false" dt2D="false" dtr="false" t="normal">SUM(AB581:AP581)</f>
        <v>26448146.58</v>
      </c>
      <c r="AB581" s="68" t="n">
        <v>5795721.60707358</v>
      </c>
      <c r="AC581" s="68" t="n">
        <v>2065253.87920782</v>
      </c>
      <c r="AD581" s="68" t="n">
        <v>2157730.77333072</v>
      </c>
      <c r="AE581" s="68" t="n">
        <v>1350875.89398468</v>
      </c>
      <c r="AF581" s="68" t="n">
        <v>826515.1809684</v>
      </c>
      <c r="AG581" s="68" t="n"/>
      <c r="AH581" s="68" t="n">
        <v>222397.71089424</v>
      </c>
      <c r="AI581" s="68" t="n">
        <v>0</v>
      </c>
      <c r="AJ581" s="68" t="n">
        <v>10595460.9357702</v>
      </c>
      <c r="AK581" s="68" t="n">
        <v>0</v>
      </c>
      <c r="AL581" s="68" t="n">
        <v>0</v>
      </c>
      <c r="AM581" s="68" t="n">
        <v>0</v>
      </c>
      <c r="AN581" s="68" t="n">
        <v>2666440.5268</v>
      </c>
      <c r="AO581" s="63" t="n">
        <v>264481.4658</v>
      </c>
      <c r="AP581" s="69" t="n">
        <v>503268.60617036</v>
      </c>
      <c r="AQ581" s="55" t="n">
        <f aca="false" ca="false" dt2D="false" dtr="false" t="normal">+N581-'Приложение №2'!F581</f>
        <v>0</v>
      </c>
    </row>
    <row customHeight="true" ht="15" outlineLevel="0" r="582">
      <c r="A582" s="59" t="n">
        <f aca="false" ca="false" dt2D="false" dtr="false" t="normal">+A581+1</f>
        <v>559</v>
      </c>
      <c r="B582" s="60" t="n">
        <f aca="false" ca="false" dt2D="false" dtr="false" t="normal">+B581+1</f>
        <v>240</v>
      </c>
      <c r="C582" s="70" t="s">
        <v>78</v>
      </c>
      <c r="D582" s="70" t="s">
        <v>549</v>
      </c>
      <c r="E582" s="62" t="n">
        <v>1970</v>
      </c>
      <c r="F582" s="62" t="n">
        <v>2013</v>
      </c>
      <c r="G582" s="62" t="s">
        <v>70</v>
      </c>
      <c r="H582" s="62" t="n">
        <v>4</v>
      </c>
      <c r="I582" s="62" t="n">
        <v>4</v>
      </c>
      <c r="J582" s="68" t="n">
        <v>2722.8</v>
      </c>
      <c r="K582" s="68" t="n">
        <v>2467</v>
      </c>
      <c r="L582" s="68" t="n">
        <v>0</v>
      </c>
      <c r="M582" s="71" t="n">
        <v>146</v>
      </c>
      <c r="N582" s="65" t="n">
        <f aca="false" ca="false" dt2D="false" dtr="false" t="normal">SUBTOTAL(9, P582:T582)</f>
        <v>95960.13</v>
      </c>
      <c r="O582" s="68" t="n"/>
      <c r="P582" s="63" t="n"/>
      <c r="Q582" s="63" t="n"/>
      <c r="R582" s="63" t="n">
        <v>95960.13</v>
      </c>
      <c r="S582" s="63" t="n"/>
      <c r="T582" s="63" t="n"/>
      <c r="U582" s="63" t="n">
        <f aca="false" ca="false" dt2D="false" dtr="false" t="normal">$N582/($K582+$L582)</f>
        <v>38.89749898662343</v>
      </c>
      <c r="V582" s="63" t="n">
        <f aca="false" ca="false" dt2D="false" dtr="false" t="normal">$N582/($K582+$L582)</f>
        <v>38.89749898662343</v>
      </c>
      <c r="W582" s="89" t="n">
        <v>2021</v>
      </c>
      <c r="X582" s="4" t="n">
        <f aca="false" ca="false" dt2D="false" dtr="false" t="normal">+N582-'Приложение №2'!F582</f>
        <v>0</v>
      </c>
      <c r="Y582" s="120" t="e">
        <f aca="false" ca="false" dt2D="false" dtr="false" t="normal">+P582-'[1]Приложение №1'!$P524</f>
        <v>#GETTING_DATA</v>
      </c>
      <c r="AA582" s="65" t="n">
        <f aca="false" ca="false" dt2D="false" dtr="false" t="normal">SUM(AB582:AP582)</f>
        <v>26878507.74</v>
      </c>
      <c r="AB582" s="68" t="n">
        <v>5890028.91603126</v>
      </c>
      <c r="AC582" s="68" t="n">
        <v>2098859.44768794</v>
      </c>
      <c r="AD582" s="68" t="n">
        <v>2192841.11516526</v>
      </c>
      <c r="AE582" s="68" t="n">
        <v>1372857.18643836</v>
      </c>
      <c r="AF582" s="68" t="n">
        <v>839964.14065872</v>
      </c>
      <c r="AG582" s="68" t="n"/>
      <c r="AH582" s="68" t="n">
        <v>226016.53592028</v>
      </c>
      <c r="AI582" s="68" t="n">
        <v>0</v>
      </c>
      <c r="AJ582" s="68" t="n">
        <v>10767869.0495082</v>
      </c>
      <c r="AK582" s="68" t="n">
        <v>0</v>
      </c>
      <c r="AL582" s="68" t="n">
        <v>0</v>
      </c>
      <c r="AM582" s="68" t="n">
        <v>0</v>
      </c>
      <c r="AN582" s="68" t="n">
        <v>2709828.5369</v>
      </c>
      <c r="AO582" s="63" t="n">
        <v>268785.0774</v>
      </c>
      <c r="AP582" s="69" t="n">
        <v>511457.73428998</v>
      </c>
      <c r="AQ582" s="55" t="n">
        <f aca="false" ca="false" dt2D="false" dtr="false" t="normal">+N582-'Приложение №2'!F582</f>
        <v>0</v>
      </c>
    </row>
    <row customHeight="true" ht="15" outlineLevel="0" r="583">
      <c r="A583" s="59" t="n">
        <f aca="false" ca="false" dt2D="false" dtr="false" t="normal">+A582+1</f>
        <v>560</v>
      </c>
      <c r="B583" s="60" t="n">
        <f aca="false" ca="false" dt2D="false" dtr="false" t="normal">+B582+1</f>
        <v>241</v>
      </c>
      <c r="C583" s="70" t="s">
        <v>78</v>
      </c>
      <c r="D583" s="70" t="s">
        <v>550</v>
      </c>
      <c r="E583" s="62" t="n">
        <v>1970</v>
      </c>
      <c r="F583" s="62" t="n">
        <v>2013</v>
      </c>
      <c r="G583" s="62" t="s">
        <v>70</v>
      </c>
      <c r="H583" s="62" t="n">
        <v>4</v>
      </c>
      <c r="I583" s="62" t="n">
        <v>4</v>
      </c>
      <c r="J583" s="68" t="n">
        <v>2981.5</v>
      </c>
      <c r="K583" s="68" t="n">
        <v>2725.7</v>
      </c>
      <c r="L583" s="68" t="n">
        <v>0</v>
      </c>
      <c r="M583" s="71" t="n">
        <v>153</v>
      </c>
      <c r="N583" s="65" t="n">
        <f aca="false" ca="false" dt2D="false" dtr="false" t="normal">SUBTOTAL(9, P583:T583)</f>
        <v>96512.28</v>
      </c>
      <c r="O583" s="68" t="n"/>
      <c r="P583" s="63" t="n"/>
      <c r="Q583" s="63" t="n"/>
      <c r="R583" s="63" t="n">
        <v>96512.28</v>
      </c>
      <c r="S583" s="63" t="n"/>
      <c r="T583" s="63" t="n"/>
      <c r="U583" s="63" t="n">
        <f aca="false" ca="false" dt2D="false" dtr="false" t="normal">$N583/($K583+$L583)</f>
        <v>35.40825476024508</v>
      </c>
      <c r="V583" s="63" t="n">
        <f aca="false" ca="false" dt2D="false" dtr="false" t="normal">$N583/($K583+$L583)</f>
        <v>35.40825476024508</v>
      </c>
      <c r="W583" s="89" t="n">
        <v>2021</v>
      </c>
      <c r="X583" s="4" t="n">
        <f aca="false" ca="false" dt2D="false" dtr="false" t="normal">+N583-'Приложение №2'!F583</f>
        <v>0</v>
      </c>
      <c r="Y583" s="120" t="e">
        <f aca="false" ca="false" dt2D="false" dtr="false" t="normal">+P583-'[1]Приложение №1'!$P450</f>
        <v>#GETTING_DATA</v>
      </c>
      <c r="AA583" s="65" t="n">
        <f aca="false" ca="false" dt2D="false" dtr="false" t="normal">SUM(AB583:AP583)</f>
        <v>37346887.23</v>
      </c>
      <c r="AB583" s="68" t="n">
        <v>6507682.12980522</v>
      </c>
      <c r="AC583" s="68" t="n">
        <v>2318954.67953562</v>
      </c>
      <c r="AD583" s="68" t="n">
        <v>2422791.6618381</v>
      </c>
      <c r="AE583" s="68" t="n">
        <v>1516820.76651756</v>
      </c>
      <c r="AF583" s="68" t="n">
        <v>928046.31598098</v>
      </c>
      <c r="AG583" s="68" t="n"/>
      <c r="AH583" s="68" t="n">
        <v>249717.57989136</v>
      </c>
      <c r="AI583" s="68" t="n">
        <v>0</v>
      </c>
      <c r="AJ583" s="68" t="n">
        <v>11897033.101632</v>
      </c>
      <c r="AK583" s="68" t="n">
        <v>0</v>
      </c>
      <c r="AL583" s="68" t="n">
        <v>0</v>
      </c>
      <c r="AM583" s="68" t="n">
        <v>6662611.78552032</v>
      </c>
      <c r="AN583" s="68" t="n">
        <v>3758971.1671</v>
      </c>
      <c r="AO583" s="63" t="n">
        <v>373468.8723</v>
      </c>
      <c r="AP583" s="69" t="n">
        <v>710789.16987884</v>
      </c>
      <c r="AQ583" s="55" t="n">
        <f aca="false" ca="false" dt2D="false" dtr="false" t="normal">+N583-'Приложение №2'!F583</f>
        <v>0</v>
      </c>
    </row>
    <row customHeight="true" ht="15" outlineLevel="0" r="584">
      <c r="A584" s="59" t="n">
        <f aca="false" ca="false" dt2D="false" dtr="false" t="normal">+A583+1</f>
        <v>561</v>
      </c>
      <c r="B584" s="60" t="n">
        <f aca="false" ca="false" dt2D="false" dtr="false" t="normal">+B583+1</f>
        <v>242</v>
      </c>
      <c r="C584" s="70" t="s">
        <v>78</v>
      </c>
      <c r="D584" s="70" t="s">
        <v>551</v>
      </c>
      <c r="E584" s="62" t="n">
        <v>1998</v>
      </c>
      <c r="F584" s="62" t="n">
        <v>1998</v>
      </c>
      <c r="G584" s="62" t="s">
        <v>60</v>
      </c>
      <c r="H584" s="62" t="n">
        <v>5</v>
      </c>
      <c r="I584" s="62" t="n">
        <v>1</v>
      </c>
      <c r="J584" s="68" t="n">
        <v>1137.66</v>
      </c>
      <c r="K584" s="68" t="n">
        <v>974.47</v>
      </c>
      <c r="L584" s="68" t="n">
        <v>0</v>
      </c>
      <c r="M584" s="71" t="n">
        <v>40</v>
      </c>
      <c r="N584" s="65" t="n">
        <f aca="false" ca="false" dt2D="false" dtr="false" t="normal">SUBTOTAL(9, P584:T584)</f>
        <v>125514.57</v>
      </c>
      <c r="O584" s="68" t="n"/>
      <c r="P584" s="63" t="n"/>
      <c r="Q584" s="63" t="n"/>
      <c r="R584" s="63" t="n">
        <v>125514.57</v>
      </c>
      <c r="S584" s="63" t="n"/>
      <c r="T584" s="63" t="n"/>
      <c r="U584" s="63" t="n">
        <f aca="false" ca="false" dt2D="false" dtr="false" t="normal">$N584/($K584+$L584)</f>
        <v>128.80290824756023</v>
      </c>
      <c r="V584" s="63" t="n">
        <f aca="false" ca="false" dt2D="false" dtr="false" t="normal">$N584/($K584+$L584)</f>
        <v>128.80290824756023</v>
      </c>
      <c r="W584" s="89" t="n">
        <v>2021</v>
      </c>
      <c r="X584" s="4" t="n">
        <f aca="false" ca="false" dt2D="false" dtr="false" t="normal">+N584-'Приложение №2'!F584</f>
        <v>0</v>
      </c>
      <c r="Y584" s="120" t="e">
        <f aca="false" ca="false" dt2D="false" dtr="false" t="normal">+P584-'[1]Приложение №1'!$P450</f>
        <v>#GETTING_DATA</v>
      </c>
      <c r="AA584" s="65" t="n">
        <f aca="false" ca="false" dt2D="false" dtr="false" t="normal">SUM(AB584:AP584)</f>
        <v>6455795.54</v>
      </c>
      <c r="AB584" s="68" t="n">
        <v>0</v>
      </c>
      <c r="AC584" s="68" t="n">
        <v>0</v>
      </c>
      <c r="AD584" s="68" t="n">
        <v>0</v>
      </c>
      <c r="AE584" s="68" t="n">
        <v>0</v>
      </c>
      <c r="AF584" s="68" t="n">
        <v>0</v>
      </c>
      <c r="AG584" s="68" t="n"/>
      <c r="AH584" s="68" t="n">
        <v>0</v>
      </c>
      <c r="AI584" s="68" t="n">
        <v>0</v>
      </c>
      <c r="AJ584" s="68" t="n">
        <v>0</v>
      </c>
      <c r="AK584" s="68" t="n">
        <v>0</v>
      </c>
      <c r="AL584" s="68" t="n">
        <v>6194812.957242</v>
      </c>
      <c r="AM584" s="68" t="n">
        <v>0</v>
      </c>
      <c r="AN584" s="82" t="n">
        <v>101514.57</v>
      </c>
      <c r="AO584" s="68" t="n">
        <v>24000</v>
      </c>
      <c r="AP584" s="69" t="n">
        <v>135468.012758</v>
      </c>
      <c r="AQ584" s="55" t="n">
        <f aca="false" ca="false" dt2D="false" dtr="false" t="normal">+N584-'Приложение №2'!F584</f>
        <v>0</v>
      </c>
    </row>
    <row customHeight="true" ht="15" outlineLevel="0" r="585">
      <c r="A585" s="59" t="n">
        <f aca="false" ca="false" dt2D="false" dtr="false" t="normal">+A584+1</f>
        <v>562</v>
      </c>
      <c r="B585" s="60" t="n">
        <f aca="false" ca="false" dt2D="false" dtr="false" t="normal">+B584+1</f>
        <v>243</v>
      </c>
      <c r="C585" s="70" t="s">
        <v>78</v>
      </c>
      <c r="D585" s="70" t="s">
        <v>552</v>
      </c>
      <c r="E585" s="62" t="n">
        <v>1992</v>
      </c>
      <c r="F585" s="62" t="n">
        <v>2013</v>
      </c>
      <c r="G585" s="62" t="s">
        <v>60</v>
      </c>
      <c r="H585" s="62" t="n">
        <v>10</v>
      </c>
      <c r="I585" s="62" t="n">
        <v>4</v>
      </c>
      <c r="J585" s="68" t="n">
        <v>12644.49</v>
      </c>
      <c r="K585" s="68" t="n">
        <v>10385.26</v>
      </c>
      <c r="L585" s="68" t="n">
        <v>0</v>
      </c>
      <c r="M585" s="71" t="n">
        <v>379</v>
      </c>
      <c r="N585" s="65" t="n">
        <f aca="false" ca="false" dt2D="false" dtr="false" t="normal">SUBTOTAL(9, P585:T585)</f>
        <v>515064.73</v>
      </c>
      <c r="O585" s="68" t="n"/>
      <c r="P585" s="63" t="n"/>
      <c r="Q585" s="63" t="n"/>
      <c r="R585" s="63" t="n"/>
      <c r="S585" s="63" t="n">
        <v>515064.73</v>
      </c>
      <c r="T585" s="68" t="n"/>
      <c r="U585" s="63" t="n">
        <f aca="false" ca="false" dt2D="false" dtr="false" t="normal">$N585/($K585+$L585)</f>
        <v>49.5957472417638</v>
      </c>
      <c r="V585" s="63" t="n">
        <f aca="false" ca="false" dt2D="false" dtr="false" t="normal">$N585/($K585+$L585)</f>
        <v>49.5957472417638</v>
      </c>
      <c r="W585" s="89" t="n">
        <v>2021</v>
      </c>
      <c r="X585" s="4" t="n">
        <f aca="false" ca="false" dt2D="false" dtr="false" t="normal">+N585-'Приложение №2'!F585</f>
        <v>0</v>
      </c>
      <c r="Y585" s="120" t="e">
        <f aca="false" ca="false" dt2D="false" dtr="false" t="normal">+P585-'[1]Приложение №1'!$P450</f>
        <v>#GETTING_DATA</v>
      </c>
      <c r="AA585" s="65" t="n">
        <f aca="false" ca="false" dt2D="false" dtr="false" t="normal">SUM(AB585:AP585)</f>
        <v>9468137.689999998</v>
      </c>
      <c r="AB585" s="68" t="n">
        <v>0</v>
      </c>
      <c r="AC585" s="68" t="n">
        <v>0</v>
      </c>
      <c r="AD585" s="68" t="n">
        <v>0</v>
      </c>
      <c r="AE585" s="68" t="n">
        <v>0</v>
      </c>
      <c r="AF585" s="68" t="n">
        <v>0</v>
      </c>
      <c r="AG585" s="68" t="n"/>
      <c r="AH585" s="68" t="n">
        <v>0</v>
      </c>
      <c r="AI585" s="68" t="n">
        <v>0</v>
      </c>
      <c r="AJ585" s="68" t="n">
        <v>8338967.5890906</v>
      </c>
      <c r="AK585" s="68" t="n">
        <v>0</v>
      </c>
      <c r="AL585" s="68" t="n">
        <v>0</v>
      </c>
      <c r="AM585" s="68" t="n">
        <v>0</v>
      </c>
      <c r="AN585" s="68" t="n">
        <v>852132.3921</v>
      </c>
      <c r="AO585" s="63" t="n">
        <v>94681.3769</v>
      </c>
      <c r="AP585" s="69" t="n">
        <v>182356.3319094</v>
      </c>
      <c r="AQ585" s="55" t="n">
        <f aca="false" ca="false" dt2D="false" dtr="false" t="normal">+N585-'Приложение №2'!F585</f>
        <v>0</v>
      </c>
    </row>
    <row customHeight="true" ht="15" outlineLevel="0" r="586">
      <c r="A586" s="59" t="n">
        <f aca="false" ca="false" dt2D="false" dtr="false" t="normal">+A585+1</f>
        <v>563</v>
      </c>
      <c r="B586" s="60" t="n">
        <f aca="false" ca="false" dt2D="false" dtr="false" t="normal">+B585+1</f>
        <v>244</v>
      </c>
      <c r="C586" s="70" t="s">
        <v>78</v>
      </c>
      <c r="D586" s="70" t="s">
        <v>553</v>
      </c>
      <c r="E586" s="62" t="n">
        <v>1980</v>
      </c>
      <c r="F586" s="62" t="n">
        <v>2008</v>
      </c>
      <c r="G586" s="62" t="s">
        <v>60</v>
      </c>
      <c r="H586" s="62" t="n">
        <v>5</v>
      </c>
      <c r="I586" s="62" t="n">
        <v>6</v>
      </c>
      <c r="J586" s="68" t="n">
        <v>7149.4</v>
      </c>
      <c r="K586" s="68" t="n">
        <v>6283</v>
      </c>
      <c r="L586" s="68" t="n">
        <v>0</v>
      </c>
      <c r="M586" s="71" t="n">
        <v>293</v>
      </c>
      <c r="N586" s="65" t="n">
        <f aca="false" ca="false" dt2D="false" dtr="false" t="normal">SUBTOTAL(9, P586:T586)</f>
        <v>708371.23</v>
      </c>
      <c r="O586" s="68" t="n"/>
      <c r="P586" s="63" t="n">
        <v>247461.05</v>
      </c>
      <c r="Q586" s="63" t="n"/>
      <c r="R586" s="63" t="n">
        <v>460910.18</v>
      </c>
      <c r="S586" s="63" t="n"/>
      <c r="T586" s="63" t="n"/>
      <c r="U586" s="63" t="n">
        <f aca="false" ca="false" dt2D="false" dtr="false" t="normal">$N586/($K586+$L586)</f>
        <v>112.74410791023396</v>
      </c>
      <c r="V586" s="63" t="n">
        <f aca="false" ca="false" dt2D="false" dtr="false" t="normal">$N586/($K586+$L586)</f>
        <v>112.74410791023396</v>
      </c>
      <c r="W586" s="89" t="n">
        <v>2021</v>
      </c>
      <c r="X586" s="4" t="n">
        <f aca="false" ca="false" dt2D="false" dtr="false" t="normal">+N586-'Приложение №2'!F586</f>
        <v>0</v>
      </c>
      <c r="Y586" s="120" t="e">
        <f aca="false" ca="false" dt2D="false" dtr="false" t="normal">+P586-'[1]Приложение №1'!$P450</f>
        <v>#GETTING_DATA</v>
      </c>
      <c r="AA586" s="65" t="n">
        <f aca="false" ca="false" dt2D="false" dtr="false" t="normal">SUM(AB586:AP586)</f>
        <v>114548451.67</v>
      </c>
      <c r="AB586" s="68" t="n">
        <v>10489330.2580412</v>
      </c>
      <c r="AC586" s="68" t="n">
        <v>6066266.44628592</v>
      </c>
      <c r="AD586" s="68" t="n">
        <v>6412492.79222706</v>
      </c>
      <c r="AE586" s="68" t="n">
        <v>4889580.2685996</v>
      </c>
      <c r="AF586" s="68" t="n">
        <v>1953287.22516102</v>
      </c>
      <c r="AG586" s="68" t="n"/>
      <c r="AH586" s="68" t="n">
        <v>521212.057926</v>
      </c>
      <c r="AI586" s="68" t="n">
        <v>0</v>
      </c>
      <c r="AJ586" s="68" t="n">
        <v>18672604.894377</v>
      </c>
      <c r="AK586" s="68" t="n">
        <v>0</v>
      </c>
      <c r="AL586" s="68" t="n">
        <v>36252968.3264713</v>
      </c>
      <c r="AM586" s="68" t="n">
        <v>14257827.475101</v>
      </c>
      <c r="AN586" s="68" t="n">
        <v>11711193.4519</v>
      </c>
      <c r="AO586" s="63" t="n">
        <v>1145484.5167</v>
      </c>
      <c r="AP586" s="69" t="n">
        <v>2176203.95720996</v>
      </c>
      <c r="AQ586" s="55" t="n">
        <f aca="false" ca="false" dt2D="false" dtr="false" t="normal">+N586-'Приложение №2'!F586</f>
        <v>0</v>
      </c>
    </row>
    <row customHeight="true" ht="15" outlineLevel="0" r="587">
      <c r="A587" s="59" t="n">
        <f aca="false" ca="false" dt2D="false" dtr="false" t="normal">+A586+1</f>
        <v>564</v>
      </c>
      <c r="B587" s="60" t="n">
        <f aca="false" ca="false" dt2D="false" dtr="false" t="normal">+B586+1</f>
        <v>245</v>
      </c>
      <c r="C587" s="70" t="s">
        <v>78</v>
      </c>
      <c r="D587" s="70" t="s">
        <v>554</v>
      </c>
      <c r="E587" s="62" t="n">
        <v>1991</v>
      </c>
      <c r="F587" s="62" t="n">
        <v>2013</v>
      </c>
      <c r="G587" s="62" t="s">
        <v>60</v>
      </c>
      <c r="H587" s="62" t="n">
        <v>5</v>
      </c>
      <c r="I587" s="62" t="n">
        <v>6</v>
      </c>
      <c r="J587" s="68" t="n">
        <v>7178.4</v>
      </c>
      <c r="K587" s="68" t="n">
        <v>6293.5</v>
      </c>
      <c r="L587" s="68" t="n">
        <v>0</v>
      </c>
      <c r="M587" s="71" t="n">
        <v>326</v>
      </c>
      <c r="N587" s="65" t="n">
        <f aca="false" ca="false" dt2D="false" dtr="false" t="normal">SUBTOTAL(9, P587:T587)</f>
        <v>375129.98</v>
      </c>
      <c r="O587" s="68" t="n"/>
      <c r="P587" s="63" t="n"/>
      <c r="Q587" s="63" t="n"/>
      <c r="R587" s="63" t="n">
        <v>375129.98</v>
      </c>
      <c r="S587" s="63" t="n"/>
      <c r="T587" s="63" t="n"/>
      <c r="U587" s="63" t="n">
        <f aca="false" ca="false" dt2D="false" dtr="false" t="normal">$N587/($K587+$L587)</f>
        <v>59.60593946134901</v>
      </c>
      <c r="V587" s="63" t="n">
        <f aca="false" ca="false" dt2D="false" dtr="false" t="normal">$N587/($K587+$L587)</f>
        <v>59.60593946134901</v>
      </c>
      <c r="W587" s="89" t="n">
        <v>2021</v>
      </c>
      <c r="X587" s="4" t="n">
        <f aca="false" ca="false" dt2D="false" dtr="false" t="normal">+N587-'Приложение №2'!F587</f>
        <v>0</v>
      </c>
      <c r="Y587" s="120" t="e">
        <f aca="false" ca="false" dt2D="false" dtr="false" t="normal">+P587-'[1]Приложение №1'!$P449</f>
        <v>#GETTING_DATA</v>
      </c>
      <c r="AA587" s="65" t="n">
        <f aca="false" ca="false" dt2D="false" dtr="false" t="normal">SUM(AB587:AP587)</f>
        <v>114739882.34000002</v>
      </c>
      <c r="AB587" s="68" t="n">
        <v>10506859.7814671</v>
      </c>
      <c r="AC587" s="68" t="n">
        <v>6076404.24633144</v>
      </c>
      <c r="AD587" s="68" t="n">
        <v>6423209.20185294</v>
      </c>
      <c r="AE587" s="68" t="n">
        <v>4897751.6187222</v>
      </c>
      <c r="AF587" s="68" t="n">
        <v>1956551.51563956</v>
      </c>
      <c r="AG587" s="68" t="n"/>
      <c r="AH587" s="68" t="n">
        <v>522083.095107</v>
      </c>
      <c r="AI587" s="68" t="n">
        <v>0</v>
      </c>
      <c r="AJ587" s="68" t="n">
        <v>18703810.1114802</v>
      </c>
      <c r="AK587" s="68" t="n">
        <v>0</v>
      </c>
      <c r="AL587" s="68" t="n">
        <v>36313553.4282998</v>
      </c>
      <c r="AM587" s="68" t="n">
        <v>14281654.8168945</v>
      </c>
      <c r="AN587" s="68" t="n">
        <v>11730764.9229</v>
      </c>
      <c r="AO587" s="63" t="n">
        <v>1147398.8234</v>
      </c>
      <c r="AP587" s="69" t="n">
        <v>2179840.77790518</v>
      </c>
      <c r="AQ587" s="55" t="n">
        <f aca="false" ca="false" dt2D="false" dtr="false" t="normal">+N587-'Приложение №2'!F587</f>
        <v>0</v>
      </c>
    </row>
    <row customHeight="true" ht="15" outlineLevel="0" r="588">
      <c r="A588" s="59" t="n">
        <f aca="false" ca="false" dt2D="false" dtr="false" t="normal">+A587+1</f>
        <v>565</v>
      </c>
      <c r="B588" s="60" t="n">
        <f aca="false" ca="false" dt2D="false" dtr="false" t="normal">+B587+1</f>
        <v>246</v>
      </c>
      <c r="C588" s="70" t="s">
        <v>78</v>
      </c>
      <c r="D588" s="70" t="s">
        <v>555</v>
      </c>
      <c r="E588" s="62" t="n">
        <v>1988</v>
      </c>
      <c r="F588" s="62" t="n">
        <v>2013</v>
      </c>
      <c r="G588" s="62" t="s">
        <v>60</v>
      </c>
      <c r="H588" s="62" t="n">
        <v>5</v>
      </c>
      <c r="I588" s="62" t="n">
        <v>6</v>
      </c>
      <c r="J588" s="68" t="n">
        <v>7060</v>
      </c>
      <c r="K588" s="68" t="n">
        <v>6238</v>
      </c>
      <c r="L588" s="68" t="n">
        <v>0</v>
      </c>
      <c r="M588" s="71" t="n">
        <v>261</v>
      </c>
      <c r="N588" s="65" t="n">
        <f aca="false" ca="false" dt2D="false" dtr="false" t="normal">SUBTOTAL(9, P588:T588)</f>
        <v>374579.04</v>
      </c>
      <c r="O588" s="68" t="n"/>
      <c r="P588" s="63" t="n"/>
      <c r="Q588" s="63" t="n"/>
      <c r="R588" s="63" t="n">
        <v>374579.04</v>
      </c>
      <c r="S588" s="63" t="n"/>
      <c r="T588" s="63" t="n"/>
      <c r="U588" s="63" t="n">
        <f aca="false" ca="false" dt2D="false" dtr="false" t="normal">$N588/($K588+$L588)</f>
        <v>60.04793844180827</v>
      </c>
      <c r="V588" s="63" t="n">
        <f aca="false" ca="false" dt2D="false" dtr="false" t="normal">$N588/($K588+$L588)</f>
        <v>60.04793844180827</v>
      </c>
      <c r="W588" s="89" t="n">
        <v>2021</v>
      </c>
      <c r="X588" s="4" t="n">
        <f aca="false" ca="false" dt2D="false" dtr="false" t="normal">+N588-'Приложение №2'!F588</f>
        <v>0</v>
      </c>
      <c r="Y588" s="120" t="e">
        <f aca="false" ca="false" dt2D="false" dtr="false" t="normal">+P588-'[1]Приложение №1'!$P450</f>
        <v>#GETTING_DATA</v>
      </c>
      <c r="AA588" s="65" t="n">
        <f aca="false" ca="false" dt2D="false" dtr="false" t="normal">SUM(AB588:AP588)</f>
        <v>113728034.62</v>
      </c>
      <c r="AB588" s="68" t="n">
        <v>10414203.7481555</v>
      </c>
      <c r="AC588" s="68" t="n">
        <v>6022818.73180512</v>
      </c>
      <c r="AD588" s="68" t="n">
        <v>6366565.34106516</v>
      </c>
      <c r="AE588" s="68" t="n">
        <v>4854560.1966456</v>
      </c>
      <c r="AF588" s="68" t="n">
        <v>1939297.42329372</v>
      </c>
      <c r="AG588" s="68" t="n"/>
      <c r="AH588" s="68" t="n">
        <v>517479.041436</v>
      </c>
      <c r="AI588" s="68" t="n">
        <v>0</v>
      </c>
      <c r="AJ588" s="68" t="n">
        <v>18538868.268522</v>
      </c>
      <c r="AK588" s="68" t="n">
        <v>0</v>
      </c>
      <c r="AL588" s="68" t="n">
        <v>35993317.9087264</v>
      </c>
      <c r="AM588" s="68" t="n">
        <v>14155710.295986</v>
      </c>
      <c r="AN588" s="68" t="n">
        <v>11627315.7334</v>
      </c>
      <c r="AO588" s="63" t="n">
        <v>1137280.3462</v>
      </c>
      <c r="AP588" s="69" t="n">
        <v>2160617.58476456</v>
      </c>
      <c r="AQ588" s="55" t="n">
        <f aca="false" ca="false" dt2D="false" dtr="false" t="normal">+N588-'Приложение №2'!F588</f>
        <v>0</v>
      </c>
    </row>
    <row customHeight="true" ht="15" outlineLevel="0" r="589">
      <c r="A589" s="59" t="n">
        <f aca="false" ca="false" dt2D="false" dtr="false" t="normal">+A588+1</f>
        <v>566</v>
      </c>
      <c r="B589" s="60" t="n">
        <f aca="false" ca="false" dt2D="false" dtr="false" t="normal">+B588+1</f>
        <v>247</v>
      </c>
      <c r="C589" s="70" t="s">
        <v>78</v>
      </c>
      <c r="D589" s="70" t="s">
        <v>556</v>
      </c>
      <c r="E589" s="62" t="n">
        <v>1993</v>
      </c>
      <c r="F589" s="62" t="n">
        <v>2013</v>
      </c>
      <c r="G589" s="62" t="s">
        <v>70</v>
      </c>
      <c r="H589" s="62" t="n">
        <v>5</v>
      </c>
      <c r="I589" s="62" t="n">
        <v>2</v>
      </c>
      <c r="J589" s="68" t="n">
        <v>2382.7</v>
      </c>
      <c r="K589" s="68" t="n">
        <v>2207</v>
      </c>
      <c r="L589" s="68" t="n">
        <v>0</v>
      </c>
      <c r="M589" s="71" t="n">
        <v>103</v>
      </c>
      <c r="N589" s="65" t="n">
        <f aca="false" ca="false" dt2D="false" dtr="false" t="normal">SUBTOTAL(9, P589:T589)</f>
        <v>113216.27</v>
      </c>
      <c r="O589" s="68" t="n"/>
      <c r="P589" s="63" t="n"/>
      <c r="Q589" s="63" t="n"/>
      <c r="R589" s="63" t="n">
        <v>113216.27</v>
      </c>
      <c r="S589" s="63" t="n"/>
      <c r="T589" s="63" t="n"/>
      <c r="U589" s="63" t="n">
        <f aca="false" ca="false" dt2D="false" dtr="false" t="normal">$N589/($K589+$L589)</f>
        <v>51.29871771635705</v>
      </c>
      <c r="V589" s="63" t="n">
        <f aca="false" ca="false" dt2D="false" dtr="false" t="normal">$N589/($K589+$L589)</f>
        <v>51.29871771635705</v>
      </c>
      <c r="W589" s="89" t="n">
        <v>2021</v>
      </c>
      <c r="X589" s="4" t="n">
        <f aca="false" ca="false" dt2D="false" dtr="false" t="normal">+N589-'Приложение №2'!F589</f>
        <v>0</v>
      </c>
      <c r="Y589" s="120" t="e">
        <f aca="false" ca="false" dt2D="false" dtr="false" t="normal">+P589-'[1]Приложение №1'!$P449</f>
        <v>#GETTING_DATA</v>
      </c>
      <c r="AA589" s="65" t="n">
        <f aca="false" ca="false" dt2D="false" dtr="false" t="normal">SUM(AB589:AP589)</f>
        <v>22932892.859999996</v>
      </c>
      <c r="AB589" s="68" t="n">
        <v>5269271.91636846</v>
      </c>
      <c r="AC589" s="68" t="n">
        <v>1877658.20877474</v>
      </c>
      <c r="AD589" s="68" t="n">
        <v>1961735.03898246</v>
      </c>
      <c r="AE589" s="68" t="n">
        <v>1228170.17043756</v>
      </c>
      <c r="AF589" s="68" t="n"/>
      <c r="AG589" s="68" t="n"/>
      <c r="AH589" s="68" t="n">
        <v>202196.39026188</v>
      </c>
      <c r="AI589" s="68" t="n">
        <v>0</v>
      </c>
      <c r="AJ589" s="68" t="n">
        <v>9633030.8035122</v>
      </c>
      <c r="AK589" s="68" t="n">
        <v>0</v>
      </c>
      <c r="AL589" s="68" t="n">
        <v>0</v>
      </c>
      <c r="AM589" s="68" t="n">
        <v>0</v>
      </c>
      <c r="AN589" s="68" t="n">
        <v>2090379.2509</v>
      </c>
      <c r="AO589" s="63" t="n">
        <v>229328.9286</v>
      </c>
      <c r="AP589" s="69" t="n">
        <v>441122.1521627</v>
      </c>
      <c r="AQ589" s="55" t="n">
        <f aca="false" ca="false" dt2D="false" dtr="false" t="normal">+N589-'Приложение №2'!F589</f>
        <v>0</v>
      </c>
    </row>
    <row customHeight="true" ht="15" outlineLevel="0" r="590">
      <c r="A590" s="59" t="n">
        <f aca="false" ca="false" dt2D="false" dtr="false" t="normal">+A589+1</f>
        <v>567</v>
      </c>
      <c r="B590" s="60" t="n">
        <f aca="false" ca="false" dt2D="false" dtr="false" t="normal">+B589+1</f>
        <v>248</v>
      </c>
      <c r="C590" s="70" t="s">
        <v>78</v>
      </c>
      <c r="D590" s="70" t="s">
        <v>557</v>
      </c>
      <c r="E590" s="62" t="n">
        <v>1968</v>
      </c>
      <c r="F590" s="62" t="n">
        <v>2013</v>
      </c>
      <c r="G590" s="62" t="s">
        <v>70</v>
      </c>
      <c r="H590" s="62" t="n">
        <v>4</v>
      </c>
      <c r="I590" s="62" t="n">
        <v>4</v>
      </c>
      <c r="J590" s="68" t="n">
        <v>2661.8</v>
      </c>
      <c r="K590" s="68" t="n">
        <v>2428</v>
      </c>
      <c r="L590" s="68" t="n">
        <v>0</v>
      </c>
      <c r="M590" s="71" t="n">
        <v>113</v>
      </c>
      <c r="N590" s="65" t="n">
        <f aca="false" ca="false" dt2D="false" dtr="false" t="normal">SUBTOTAL(9, P590:T590)</f>
        <v>96281.09</v>
      </c>
      <c r="O590" s="68" t="n"/>
      <c r="P590" s="63" t="n"/>
      <c r="Q590" s="63" t="n"/>
      <c r="R590" s="63" t="n">
        <v>96281.09</v>
      </c>
      <c r="S590" s="63" t="n"/>
      <c r="T590" s="63" t="n"/>
      <c r="U590" s="63" t="n">
        <f aca="false" ca="false" dt2D="false" dtr="false" t="normal">$N590/($K590+$L590)</f>
        <v>39.65448517298188</v>
      </c>
      <c r="V590" s="63" t="n">
        <f aca="false" ca="false" dt2D="false" dtr="false" t="normal">$N590/($K590+$L590)</f>
        <v>39.65448517298188</v>
      </c>
      <c r="W590" s="89" t="n">
        <v>2021</v>
      </c>
      <c r="X590" s="4" t="n">
        <f aca="false" ca="false" dt2D="false" dtr="false" t="normal">+N590-'Приложение №2'!F590</f>
        <v>0</v>
      </c>
      <c r="Y590" s="120" t="e">
        <f aca="false" ca="false" dt2D="false" dtr="false" t="normal">+P590-'[1]Приложение №1'!$P450</f>
        <v>#GETTING_DATA</v>
      </c>
      <c r="AA590" s="65" t="n">
        <f aca="false" ca="false" dt2D="false" dtr="false" t="normal">SUM(AB590:AP590)</f>
        <v>3827984.7964527905</v>
      </c>
      <c r="AB590" s="68" t="n">
        <v>0</v>
      </c>
      <c r="AC590" s="68" t="n">
        <v>2230881.51592079</v>
      </c>
      <c r="AD590" s="68" t="n">
        <v>0</v>
      </c>
      <c r="AE590" s="68" t="n">
        <v>0</v>
      </c>
      <c r="AF590" s="68" t="n">
        <v>1122695.992488</v>
      </c>
      <c r="AG590" s="68" t="n"/>
      <c r="AH590" s="68" t="n">
        <v>226983.177624</v>
      </c>
      <c r="AI590" s="68" t="n">
        <v>0</v>
      </c>
      <c r="AJ590" s="68" t="n">
        <v>0</v>
      </c>
      <c r="AK590" s="68" t="n">
        <v>0</v>
      </c>
      <c r="AL590" s="68" t="n">
        <v>0</v>
      </c>
      <c r="AM590" s="68" t="n">
        <v>0</v>
      </c>
      <c r="AN590" s="68" t="n">
        <v>128061.95</v>
      </c>
      <c r="AO590" s="68" t="n">
        <v>41062.55</v>
      </c>
      <c r="AP590" s="69" t="n">
        <v>78299.61042</v>
      </c>
      <c r="AQ590" s="55" t="n">
        <f aca="false" ca="false" dt2D="false" dtr="false" t="normal">+N590-'Приложение №2'!F590</f>
        <v>0</v>
      </c>
    </row>
    <row customHeight="true" ht="15" outlineLevel="0" r="591">
      <c r="A591" s="59" t="n">
        <f aca="false" ca="false" dt2D="false" dtr="false" t="normal">+A590+1</f>
        <v>568</v>
      </c>
      <c r="B591" s="60" t="n">
        <f aca="false" ca="false" dt2D="false" dtr="false" t="normal">+B590+1</f>
        <v>249</v>
      </c>
      <c r="C591" s="70" t="s">
        <v>78</v>
      </c>
      <c r="D591" s="70" t="s">
        <v>558</v>
      </c>
      <c r="E591" s="62" t="n">
        <v>1965</v>
      </c>
      <c r="F591" s="62" t="n">
        <v>1965</v>
      </c>
      <c r="G591" s="62" t="s">
        <v>92</v>
      </c>
      <c r="H591" s="62" t="n">
        <v>2</v>
      </c>
      <c r="I591" s="62" t="n">
        <v>2</v>
      </c>
      <c r="J591" s="68" t="n">
        <v>549.7</v>
      </c>
      <c r="K591" s="68" t="n">
        <v>501.8</v>
      </c>
      <c r="L591" s="68" t="n">
        <v>0</v>
      </c>
      <c r="M591" s="71" t="n">
        <v>33</v>
      </c>
      <c r="N591" s="65" t="n">
        <f aca="false" ca="false" dt2D="false" dtr="false" t="normal">SUBTOTAL(9, P591:T591)</f>
        <v>52562.46</v>
      </c>
      <c r="O591" s="68" t="n"/>
      <c r="P591" s="63" t="n"/>
      <c r="Q591" s="63" t="n"/>
      <c r="R591" s="63" t="n">
        <v>52562.46</v>
      </c>
      <c r="S591" s="63" t="n"/>
      <c r="T591" s="68" t="n"/>
      <c r="U591" s="63" t="n">
        <f aca="false" ca="false" dt2D="false" dtr="false" t="normal">$N591/($K591+$L591)</f>
        <v>104.74782781984854</v>
      </c>
      <c r="V591" s="63" t="n">
        <f aca="false" ca="false" dt2D="false" dtr="false" t="normal">$N591/($K591+$L591)</f>
        <v>104.74782781984854</v>
      </c>
      <c r="W591" s="89" t="n">
        <v>2021</v>
      </c>
      <c r="X591" s="4" t="n">
        <f aca="false" ca="false" dt2D="false" dtr="false" t="normal">+N591-'Приложение №2'!F591</f>
        <v>0</v>
      </c>
      <c r="Y591" s="120" t="e">
        <f aca="false" ca="false" dt2D="false" dtr="false" t="normal">+P591-'[1]Приложение №1'!$P528</f>
        <v>#GETTING_DATA</v>
      </c>
      <c r="AA591" s="65" t="n">
        <f aca="false" ca="false" dt2D="false" dtr="false" t="normal">SUM(AB591:AP591)</f>
        <v>7324784.6400000015</v>
      </c>
      <c r="AB591" s="68" t="n">
        <v>1086880.75822326</v>
      </c>
      <c r="AC591" s="68" t="n">
        <v>388598.31029838</v>
      </c>
      <c r="AD591" s="68" t="n">
        <v>149862.63352788</v>
      </c>
      <c r="AE591" s="68" t="n">
        <v>0</v>
      </c>
      <c r="AF591" s="68" t="n">
        <v>136546.07606892</v>
      </c>
      <c r="AG591" s="68" t="n"/>
      <c r="AH591" s="68" t="n">
        <v>270322.2772908</v>
      </c>
      <c r="AI591" s="68" t="n">
        <v>0</v>
      </c>
      <c r="AJ591" s="68" t="n">
        <v>0</v>
      </c>
      <c r="AK591" s="68" t="n">
        <v>0</v>
      </c>
      <c r="AL591" s="68" t="n">
        <v>2261077.06885914</v>
      </c>
      <c r="AM591" s="68" t="n">
        <v>2095397.7887577</v>
      </c>
      <c r="AN591" s="68" t="n">
        <v>723144.2808</v>
      </c>
      <c r="AO591" s="63" t="n">
        <v>73247.8464</v>
      </c>
      <c r="AP591" s="69" t="n">
        <v>139707.59977392</v>
      </c>
      <c r="AQ591" s="55" t="n">
        <f aca="false" ca="false" dt2D="false" dtr="false" t="normal">+N591-'Приложение №2'!F591</f>
        <v>0</v>
      </c>
    </row>
    <row customHeight="true" ht="15" outlineLevel="0" r="592">
      <c r="A592" s="59" t="n">
        <f aca="false" ca="false" dt2D="false" dtr="false" t="normal">+A591+1</f>
        <v>569</v>
      </c>
      <c r="B592" s="60" t="n">
        <f aca="false" ca="false" dt2D="false" dtr="false" t="normal">+B591+1</f>
        <v>250</v>
      </c>
      <c r="C592" s="70" t="s">
        <v>78</v>
      </c>
      <c r="D592" s="70" t="s">
        <v>559</v>
      </c>
      <c r="E592" s="62" t="n">
        <v>1988</v>
      </c>
      <c r="F592" s="62" t="n">
        <v>2008</v>
      </c>
      <c r="G592" s="62" t="s">
        <v>92</v>
      </c>
      <c r="H592" s="62" t="n">
        <v>2</v>
      </c>
      <c r="I592" s="62" t="n">
        <v>1</v>
      </c>
      <c r="J592" s="68" t="n">
        <v>692.5</v>
      </c>
      <c r="K592" s="68" t="n">
        <v>623.3</v>
      </c>
      <c r="L592" s="68" t="n">
        <v>0</v>
      </c>
      <c r="M592" s="71" t="n">
        <v>35</v>
      </c>
      <c r="N592" s="65" t="n">
        <f aca="false" ca="false" dt2D="false" dtr="false" t="normal">SUBTOTAL(9, P592:T592)</f>
        <v>27186.59</v>
      </c>
      <c r="O592" s="88" t="n"/>
      <c r="P592" s="63" t="n"/>
      <c r="Q592" s="63" t="n"/>
      <c r="R592" s="63" t="n">
        <v>16087.39</v>
      </c>
      <c r="S592" s="63" t="n">
        <v>11099.2</v>
      </c>
      <c r="T592" s="68" t="n"/>
      <c r="U592" s="63" t="n">
        <f aca="false" ca="false" dt2D="false" dtr="false" t="normal">$N592/($K592+$L592)</f>
        <v>43.617182737044764</v>
      </c>
      <c r="V592" s="63" t="n">
        <f aca="false" ca="false" dt2D="false" dtr="false" t="normal">$N592/($K592+$L592)</f>
        <v>43.617182737044764</v>
      </c>
      <c r="W592" s="89" t="n">
        <v>2021</v>
      </c>
      <c r="X592" s="4" t="n">
        <f aca="false" ca="false" dt2D="false" dtr="false" t="normal">+N592-'Приложение №2'!F592</f>
        <v>0</v>
      </c>
      <c r="Y592" s="120" t="e">
        <f aca="false" ca="false" dt2D="false" dtr="false" t="normal">+P592-'[1]Приложение №1'!$P390</f>
        <v>#GETTING_DATA</v>
      </c>
      <c r="AA592" s="65" t="n">
        <f aca="false" ca="false" dt2D="false" dtr="false" t="normal">SUM(AB592:AP592)</f>
        <v>9954693.15</v>
      </c>
      <c r="AB592" s="68" t="n">
        <v>1350045.39511296</v>
      </c>
      <c r="AC592" s="68" t="n">
        <v>482688.9776688</v>
      </c>
      <c r="AD592" s="68" t="n">
        <v>186148.62390978</v>
      </c>
      <c r="AE592" s="68" t="n">
        <v>720718.04622972</v>
      </c>
      <c r="AF592" s="68" t="n">
        <v>169607.75422878</v>
      </c>
      <c r="AG592" s="68" t="n"/>
      <c r="AH592" s="68" t="n">
        <v>335774.96008224</v>
      </c>
      <c r="AI592" s="68" t="n">
        <v>0</v>
      </c>
      <c r="AJ592" s="68" t="n">
        <v>0</v>
      </c>
      <c r="AK592" s="68" t="n">
        <v>0</v>
      </c>
      <c r="AL592" s="68" t="n">
        <v>2808547.9011723</v>
      </c>
      <c r="AM592" s="68" t="n">
        <v>2602752.9675651</v>
      </c>
      <c r="AN592" s="68" t="n">
        <v>1009566.1797</v>
      </c>
      <c r="AO592" s="63" t="n">
        <v>99546.9315</v>
      </c>
      <c r="AP592" s="69" t="n">
        <v>189295.41283032</v>
      </c>
      <c r="AQ592" s="55" t="n">
        <f aca="false" ca="false" dt2D="false" dtr="false" t="normal">+N592-'Приложение №2'!F592</f>
        <v>0</v>
      </c>
    </row>
    <row customHeight="true" ht="15" outlineLevel="0" r="593">
      <c r="A593" s="59" t="n">
        <f aca="false" ca="false" dt2D="false" dtr="false" t="normal">+A592+1</f>
        <v>570</v>
      </c>
      <c r="B593" s="60" t="n">
        <f aca="false" ca="false" dt2D="false" dtr="false" t="normal">+B592+1</f>
        <v>251</v>
      </c>
      <c r="C593" s="70" t="s">
        <v>78</v>
      </c>
      <c r="D593" s="70" t="s">
        <v>560</v>
      </c>
      <c r="E593" s="62" t="n">
        <v>1966</v>
      </c>
      <c r="F593" s="62" t="n">
        <v>2013</v>
      </c>
      <c r="G593" s="62" t="s">
        <v>70</v>
      </c>
      <c r="H593" s="62" t="n">
        <v>4</v>
      </c>
      <c r="I593" s="62" t="n">
        <v>6</v>
      </c>
      <c r="J593" s="68" t="n">
        <v>2829.5</v>
      </c>
      <c r="K593" s="68" t="n">
        <v>2540.3</v>
      </c>
      <c r="L593" s="68" t="n">
        <v>0</v>
      </c>
      <c r="M593" s="71" t="n">
        <v>144</v>
      </c>
      <c r="N593" s="65" t="n">
        <f aca="false" ca="false" dt2D="false" dtr="false" t="normal">SUBTOTAL(9, P593:T593)</f>
        <v>102987.16</v>
      </c>
      <c r="O593" s="68" t="n"/>
      <c r="P593" s="63" t="n"/>
      <c r="Q593" s="63" t="n"/>
      <c r="R593" s="63" t="n">
        <v>102987.16</v>
      </c>
      <c r="S593" s="63" t="n"/>
      <c r="T593" s="63" t="n"/>
      <c r="U593" s="63" t="n">
        <f aca="false" ca="false" dt2D="false" dtr="false" t="normal">$N593/($K593+$L593)</f>
        <v>40.54133763728694</v>
      </c>
      <c r="V593" s="63" t="n">
        <f aca="false" ca="false" dt2D="false" dtr="false" t="normal">$N593/($K593+$L593)</f>
        <v>40.54133763728694</v>
      </c>
      <c r="W593" s="89" t="n">
        <v>2021</v>
      </c>
      <c r="X593" s="4" t="n">
        <f aca="false" ca="false" dt2D="false" dtr="false" t="normal">+N593-'Приложение №2'!F593</f>
        <v>0</v>
      </c>
      <c r="Y593" s="120" t="e">
        <f aca="false" ca="false" dt2D="false" dtr="false" t="normal">+P593-'[1]Приложение №1'!$P528</f>
        <v>#GETTING_DATA</v>
      </c>
      <c r="AA593" s="65" t="n">
        <f aca="false" ca="false" dt2D="false" dtr="false" t="normal">SUM(AB593:AP593)</f>
        <v>15087934.03</v>
      </c>
      <c r="AB593" s="68" t="n">
        <v>6065034.64028826</v>
      </c>
      <c r="AC593" s="68" t="n">
        <v>2161221.1824525</v>
      </c>
      <c r="AD593" s="68" t="n">
        <v>2257995.25038738</v>
      </c>
      <c r="AE593" s="68" t="n">
        <v>1413647.79602172</v>
      </c>
      <c r="AF593" s="68" t="n">
        <v>864921.32273358</v>
      </c>
      <c r="AG593" s="68" t="n"/>
      <c r="AH593" s="68" t="n">
        <v>232731.98563608</v>
      </c>
      <c r="AI593" s="68" t="n">
        <v>0</v>
      </c>
      <c r="AJ593" s="68" t="n">
        <v>0</v>
      </c>
      <c r="AK593" s="68" t="n">
        <v>0</v>
      </c>
      <c r="AL593" s="68" t="n">
        <v>0</v>
      </c>
      <c r="AM593" s="68" t="n">
        <v>0</v>
      </c>
      <c r="AN593" s="68" t="n">
        <v>1657316.1065</v>
      </c>
      <c r="AO593" s="63" t="n">
        <v>150879.3403</v>
      </c>
      <c r="AP593" s="69" t="n">
        <v>284186.40568048</v>
      </c>
      <c r="AQ593" s="55" t="n">
        <f aca="false" ca="false" dt2D="false" dtr="false" t="normal">+N593-'Приложение №2'!F593</f>
        <v>0</v>
      </c>
    </row>
    <row customHeight="true" ht="15" outlineLevel="0" r="594">
      <c r="A594" s="59" t="n">
        <f aca="false" ca="false" dt2D="false" dtr="false" t="normal">+A593+1</f>
        <v>571</v>
      </c>
      <c r="B594" s="60" t="n">
        <f aca="false" ca="false" dt2D="false" dtr="false" t="normal">+B593+1</f>
        <v>252</v>
      </c>
      <c r="C594" s="70" t="s">
        <v>78</v>
      </c>
      <c r="D594" s="70" t="s">
        <v>561</v>
      </c>
      <c r="E594" s="62" t="n">
        <v>1992</v>
      </c>
      <c r="F594" s="62" t="n">
        <v>2013</v>
      </c>
      <c r="G594" s="62" t="s">
        <v>60</v>
      </c>
      <c r="H594" s="62" t="n">
        <v>9</v>
      </c>
      <c r="I594" s="62" t="n">
        <v>2</v>
      </c>
      <c r="J594" s="68" t="n">
        <v>1397.1</v>
      </c>
      <c r="K594" s="68" t="n">
        <v>516</v>
      </c>
      <c r="L594" s="68" t="n">
        <v>0</v>
      </c>
      <c r="M594" s="71" t="n">
        <v>161</v>
      </c>
      <c r="N594" s="65" t="n">
        <f aca="false" ca="false" dt2D="false" dtr="false" t="normal">SUBTOTAL(9, P594:T594)</f>
        <v>234952.78</v>
      </c>
      <c r="O594" s="88" t="n"/>
      <c r="P594" s="63" t="n"/>
      <c r="Q594" s="68" t="n"/>
      <c r="R594" s="63" t="n"/>
      <c r="S594" s="63" t="n">
        <v>234952.78</v>
      </c>
      <c r="T594" s="68" t="n"/>
      <c r="U594" s="63" t="n">
        <f aca="false" ca="false" dt2D="false" dtr="false" t="normal">$N594/($K594+$L594)</f>
        <v>455.3348449612403</v>
      </c>
      <c r="V594" s="63" t="n">
        <f aca="false" ca="false" dt2D="false" dtr="false" t="normal">$N594/($K594+$L594)</f>
        <v>455.3348449612403</v>
      </c>
      <c r="W594" s="89" t="n">
        <v>2021</v>
      </c>
      <c r="X594" s="4" t="n">
        <f aca="false" ca="false" dt2D="false" dtr="false" t="normal">+N594-'Приложение №2'!F594</f>
        <v>0</v>
      </c>
      <c r="Y594" s="120" t="e">
        <f aca="false" ca="false" dt2D="false" dtr="false" t="normal">+P594-'[1]Приложение №1'!$P390</f>
        <v>#GETTING_DATA</v>
      </c>
      <c r="AA594" s="65" t="n">
        <f aca="false" ca="false" dt2D="false" dtr="false" t="normal">SUM(AB594:AP594)</f>
        <v>272117.16332236794</v>
      </c>
      <c r="AB594" s="68" t="n">
        <v>0</v>
      </c>
      <c r="AC594" s="68" t="n">
        <v>0</v>
      </c>
      <c r="AD594" s="68" t="n">
        <v>0</v>
      </c>
      <c r="AE594" s="68" t="n">
        <v>229012.716183452</v>
      </c>
      <c r="AF594" s="68" t="n">
        <v>0</v>
      </c>
      <c r="AG594" s="68" t="n"/>
      <c r="AH594" s="68" t="n">
        <v>0</v>
      </c>
      <c r="AI594" s="68" t="n">
        <v>0</v>
      </c>
      <c r="AJ594" s="68" t="n">
        <v>0</v>
      </c>
      <c r="AK594" s="68" t="n">
        <v>0</v>
      </c>
      <c r="AL594" s="68" t="n">
        <v>0</v>
      </c>
      <c r="AM594" s="68" t="n">
        <v>0</v>
      </c>
      <c r="AN594" s="68" t="n">
        <v>35375.2312319078</v>
      </c>
      <c r="AO594" s="63" t="n">
        <v>2721.17163322368</v>
      </c>
      <c r="AP594" s="69" t="n">
        <v>5008.04427378486</v>
      </c>
      <c r="AQ594" s="55" t="n">
        <f aca="false" ca="false" dt2D="false" dtr="false" t="normal">+N594-'Приложение №2'!F594</f>
        <v>0</v>
      </c>
    </row>
    <row customHeight="true" ht="15" outlineLevel="0" r="595">
      <c r="A595" s="59" t="n">
        <f aca="false" ca="false" dt2D="false" dtr="false" t="normal">+A594+1</f>
        <v>572</v>
      </c>
      <c r="B595" s="60" t="n">
        <f aca="false" ca="false" dt2D="false" dtr="false" t="normal">+B594+1</f>
        <v>253</v>
      </c>
      <c r="C595" s="70" t="s">
        <v>78</v>
      </c>
      <c r="D595" s="70" t="s">
        <v>562</v>
      </c>
      <c r="E595" s="62" t="n">
        <v>1981</v>
      </c>
      <c r="F595" s="62" t="n">
        <v>1989</v>
      </c>
      <c r="G595" s="62" t="s">
        <v>92</v>
      </c>
      <c r="H595" s="62" t="n">
        <v>2</v>
      </c>
      <c r="I595" s="62" t="n">
        <v>2</v>
      </c>
      <c r="J595" s="68" t="n">
        <v>486.7</v>
      </c>
      <c r="K595" s="68" t="n">
        <v>417.2</v>
      </c>
      <c r="L595" s="68" t="n">
        <v>0</v>
      </c>
      <c r="M595" s="71" t="n">
        <v>27</v>
      </c>
      <c r="N595" s="65" t="n">
        <f aca="false" ca="false" dt2D="false" dtr="false" t="normal">SUBTOTAL(9, P595:T595)</f>
        <v>30071.86</v>
      </c>
      <c r="O595" s="88" t="n"/>
      <c r="P595" s="63" t="n"/>
      <c r="Q595" s="63" t="n"/>
      <c r="R595" s="63" t="n">
        <v>30071.86</v>
      </c>
      <c r="S595" s="63" t="n"/>
      <c r="T595" s="68" t="n"/>
      <c r="U595" s="63" t="n">
        <f aca="false" ca="false" dt2D="false" dtr="false" t="normal">$N595/($K595+$L595)</f>
        <v>72.08020134228188</v>
      </c>
      <c r="V595" s="63" t="n">
        <f aca="false" ca="false" dt2D="false" dtr="false" t="normal">$N595/($K595+$L595)</f>
        <v>72.08020134228188</v>
      </c>
      <c r="W595" s="89" t="n">
        <v>2021</v>
      </c>
      <c r="X595" s="4" t="n">
        <f aca="false" ca="false" dt2D="false" dtr="false" t="normal">+N595-'Приложение №2'!F595</f>
        <v>0</v>
      </c>
      <c r="Y595" s="120" t="e">
        <f aca="false" ca="false" dt2D="false" dtr="false" t="normal">+P595-'[1]Приложение №1'!$P392</f>
        <v>#GETTING_DATA</v>
      </c>
      <c r="AA595" s="65" t="n">
        <f aca="false" ca="false" dt2D="false" dtr="false" t="normal">SUM(AB595:AP595)</f>
        <v>7745680.96</v>
      </c>
      <c r="AB595" s="68" t="n">
        <v>903640.20646536</v>
      </c>
      <c r="AC595" s="68" t="n">
        <v>323083.33012452</v>
      </c>
      <c r="AD595" s="68" t="n">
        <v>124596.83281752</v>
      </c>
      <c r="AE595" s="68" t="n">
        <v>482405.8569456</v>
      </c>
      <c r="AF595" s="68" t="n">
        <v>0</v>
      </c>
      <c r="AG595" s="68" t="n"/>
      <c r="AH595" s="68" t="n">
        <v>224747.80900824</v>
      </c>
      <c r="AI595" s="68" t="n">
        <v>0</v>
      </c>
      <c r="AJ595" s="68" t="n">
        <v>1101566.222757</v>
      </c>
      <c r="AK595" s="68" t="n">
        <v>0</v>
      </c>
      <c r="AL595" s="68" t="n">
        <v>1879875.15250542</v>
      </c>
      <c r="AM595" s="68" t="n">
        <v>1742128.24684752</v>
      </c>
      <c r="AN595" s="68" t="n">
        <v>737870.9341</v>
      </c>
      <c r="AO595" s="63" t="n">
        <v>77456.8096</v>
      </c>
      <c r="AP595" s="69" t="n">
        <v>148309.55882882</v>
      </c>
      <c r="AQ595" s="55" t="n">
        <f aca="false" ca="false" dt2D="false" dtr="false" t="normal">+N595-'Приложение №2'!F595</f>
        <v>0</v>
      </c>
    </row>
    <row customHeight="true" ht="15" outlineLevel="0" r="596">
      <c r="A596" s="59" t="n">
        <f aca="false" ca="false" dt2D="false" dtr="false" t="normal">+A595+1</f>
        <v>573</v>
      </c>
      <c r="B596" s="60" t="n">
        <f aca="false" ca="false" dt2D="false" dtr="false" t="normal">+B595+1</f>
        <v>254</v>
      </c>
      <c r="C596" s="70" t="s">
        <v>78</v>
      </c>
      <c r="D596" s="70" t="s">
        <v>563</v>
      </c>
      <c r="E596" s="62" t="n">
        <v>1986</v>
      </c>
      <c r="F596" s="62" t="n">
        <v>1986</v>
      </c>
      <c r="G596" s="62" t="s">
        <v>92</v>
      </c>
      <c r="H596" s="62" t="n">
        <v>2</v>
      </c>
      <c r="I596" s="62" t="n">
        <v>2</v>
      </c>
      <c r="J596" s="68" t="n">
        <v>531.7</v>
      </c>
      <c r="K596" s="68" t="n">
        <v>492.9</v>
      </c>
      <c r="L596" s="68" t="n">
        <v>0</v>
      </c>
      <c r="M596" s="71" t="n">
        <v>38</v>
      </c>
      <c r="N596" s="65" t="n">
        <f aca="false" ca="false" dt2D="false" dtr="false" t="normal">SUBTOTAL(9, P596:T596)</f>
        <v>32852.31</v>
      </c>
      <c r="O596" s="88" t="n"/>
      <c r="P596" s="63" t="n"/>
      <c r="Q596" s="63" t="n"/>
      <c r="R596" s="63" t="n">
        <v>32852.31</v>
      </c>
      <c r="S596" s="63" t="n"/>
      <c r="T596" s="68" t="n"/>
      <c r="U596" s="63" t="n">
        <f aca="false" ca="false" dt2D="false" dtr="false" t="normal">$N596/($K596+$L596)</f>
        <v>66.65106512477176</v>
      </c>
      <c r="V596" s="63" t="n">
        <f aca="false" ca="false" dt2D="false" dtr="false" t="normal">$N596/($K596+$L596)</f>
        <v>66.65106512477176</v>
      </c>
      <c r="W596" s="89" t="n">
        <v>2021</v>
      </c>
      <c r="X596" s="4" t="n">
        <f aca="false" ca="false" dt2D="false" dtr="false" t="normal">+N596-'Приложение №2'!F596</f>
        <v>0</v>
      </c>
      <c r="Y596" s="120" t="e">
        <f aca="false" ca="false" dt2D="false" dtr="false" t="normal">+P596-'[1]Приложение №1'!$P393</f>
        <v>#GETTING_DATA</v>
      </c>
      <c r="AA596" s="65" t="n">
        <f aca="false" ca="false" dt2D="false" dtr="false" t="normal">SUM(AB596:AP596)</f>
        <v>9151117.329999998</v>
      </c>
      <c r="AB596" s="68" t="n">
        <v>1067603.68438542</v>
      </c>
      <c r="AC596" s="68" t="n">
        <v>381706.07678616</v>
      </c>
      <c r="AD596" s="68" t="n">
        <v>147204.64740114</v>
      </c>
      <c r="AE596" s="68" t="n">
        <v>569937.3113196</v>
      </c>
      <c r="AF596" s="68" t="n">
        <v>0</v>
      </c>
      <c r="AG596" s="68" t="n"/>
      <c r="AH596" s="68" t="n">
        <v>265527.79902012</v>
      </c>
      <c r="AI596" s="68" t="n">
        <v>0</v>
      </c>
      <c r="AJ596" s="68" t="n">
        <v>1301442.9348816</v>
      </c>
      <c r="AK596" s="68" t="n">
        <v>0</v>
      </c>
      <c r="AL596" s="68" t="n">
        <v>2220974.26192488</v>
      </c>
      <c r="AM596" s="68" t="n">
        <v>2058233.49352404</v>
      </c>
      <c r="AN596" s="68" t="n">
        <v>871755.9531</v>
      </c>
      <c r="AO596" s="63" t="n">
        <v>91511.1733</v>
      </c>
      <c r="AP596" s="69" t="n">
        <v>175219.99435704</v>
      </c>
      <c r="AQ596" s="55" t="n">
        <f aca="false" ca="false" dt2D="false" dtr="false" t="normal">+N596-'Приложение №2'!F596</f>
        <v>0</v>
      </c>
    </row>
    <row customHeight="true" ht="15" outlineLevel="0" r="597">
      <c r="A597" s="59" t="n">
        <f aca="false" ca="false" dt2D="false" dtr="false" t="normal">+A596+1</f>
        <v>574</v>
      </c>
      <c r="B597" s="60" t="n">
        <f aca="false" ca="false" dt2D="false" dtr="false" t="normal">+B596+1</f>
        <v>255</v>
      </c>
      <c r="C597" s="70" t="s">
        <v>78</v>
      </c>
      <c r="D597" s="70" t="s">
        <v>564</v>
      </c>
      <c r="E597" s="62" t="n">
        <v>1988</v>
      </c>
      <c r="F597" s="62" t="n">
        <v>1988</v>
      </c>
      <c r="G597" s="62" t="s">
        <v>92</v>
      </c>
      <c r="H597" s="62" t="n">
        <v>2</v>
      </c>
      <c r="I597" s="62" t="n">
        <v>2</v>
      </c>
      <c r="J597" s="68" t="n">
        <v>505.6</v>
      </c>
      <c r="K597" s="68" t="n">
        <v>466.8</v>
      </c>
      <c r="L597" s="68" t="n">
        <v>0</v>
      </c>
      <c r="M597" s="71" t="n">
        <v>24</v>
      </c>
      <c r="N597" s="65" t="n">
        <f aca="false" ca="false" dt2D="false" dtr="false" t="normal">SUBTOTAL(9, P597:T597)</f>
        <v>31239.2</v>
      </c>
      <c r="O597" s="88" t="n"/>
      <c r="P597" s="63" t="n"/>
      <c r="Q597" s="63" t="n"/>
      <c r="R597" s="63" t="n">
        <v>31239.2</v>
      </c>
      <c r="S597" s="63" t="n"/>
      <c r="T597" s="68" t="n"/>
      <c r="U597" s="63" t="n">
        <f aca="false" ca="false" dt2D="false" dtr="false" t="normal">$N597/($K597+$L597)</f>
        <v>66.92202227934875</v>
      </c>
      <c r="V597" s="63" t="n">
        <f aca="false" ca="false" dt2D="false" dtr="false" t="normal">$N597/($K597+$L597)</f>
        <v>66.92202227934875</v>
      </c>
      <c r="W597" s="89" t="n">
        <v>2021</v>
      </c>
      <c r="X597" s="4" t="n">
        <f aca="false" ca="false" dt2D="false" dtr="false" t="normal">+N597-'Приложение №2'!F597</f>
        <v>0</v>
      </c>
      <c r="Y597" s="120" t="e">
        <f aca="false" ca="false" dt2D="false" dtr="false" t="normal">+P597-'[1]Приложение №1'!$P394</f>
        <v>#GETTING_DATA</v>
      </c>
      <c r="AA597" s="65" t="n">
        <f aca="false" ca="false" dt2D="false" dtr="false" t="normal">SUM(AB597:AP597)</f>
        <v>8666548.120000001</v>
      </c>
      <c r="AB597" s="68" t="n">
        <v>1011072.01636896</v>
      </c>
      <c r="AC597" s="68" t="n">
        <v>361494.00407988</v>
      </c>
      <c r="AD597" s="68" t="n">
        <v>139409.87909688</v>
      </c>
      <c r="AE597" s="68" t="n">
        <v>539758.03222992</v>
      </c>
      <c r="AF597" s="68" t="n">
        <v>0</v>
      </c>
      <c r="AG597" s="68" t="n"/>
      <c r="AH597" s="68" t="n">
        <v>251467.5950052</v>
      </c>
      <c r="AI597" s="68" t="n">
        <v>0</v>
      </c>
      <c r="AJ597" s="68" t="n">
        <v>1232529.0372486</v>
      </c>
      <c r="AK597" s="68" t="n">
        <v>0</v>
      </c>
      <c r="AL597" s="68" t="n">
        <v>2103369.42169074</v>
      </c>
      <c r="AM597" s="68" t="n">
        <v>1949246.0899044</v>
      </c>
      <c r="AN597" s="68" t="n">
        <v>825594.8035</v>
      </c>
      <c r="AO597" s="63" t="n">
        <v>86665.4812</v>
      </c>
      <c r="AP597" s="69" t="n">
        <v>165941.75967542</v>
      </c>
      <c r="AQ597" s="55" t="n">
        <f aca="false" ca="false" dt2D="false" dtr="false" t="normal">+N597-'Приложение №2'!F597</f>
        <v>0</v>
      </c>
    </row>
    <row customHeight="true" ht="15" outlineLevel="0" r="598">
      <c r="A598" s="59" t="n">
        <f aca="false" ca="false" dt2D="false" dtr="false" t="normal">+A597+1</f>
        <v>575</v>
      </c>
      <c r="B598" s="60" t="n">
        <f aca="false" ca="false" dt2D="false" dtr="false" t="normal">+B597+1</f>
        <v>256</v>
      </c>
      <c r="C598" s="70" t="s">
        <v>78</v>
      </c>
      <c r="D598" s="70" t="s">
        <v>565</v>
      </c>
      <c r="E598" s="62" t="n">
        <v>1986</v>
      </c>
      <c r="F598" s="62" t="n">
        <v>1986</v>
      </c>
      <c r="G598" s="62" t="s">
        <v>92</v>
      </c>
      <c r="H598" s="62" t="n">
        <v>2</v>
      </c>
      <c r="I598" s="62" t="n">
        <v>2</v>
      </c>
      <c r="J598" s="68" t="n">
        <v>414.5</v>
      </c>
      <c r="K598" s="68" t="n">
        <v>335.5</v>
      </c>
      <c r="L598" s="68" t="n">
        <v>0</v>
      </c>
      <c r="M598" s="71" t="n">
        <v>12</v>
      </c>
      <c r="N598" s="65" t="n">
        <f aca="false" ca="false" dt2D="false" dtr="false" t="normal">SUBTOTAL(9, P598:T598)</f>
        <v>25611</v>
      </c>
      <c r="O598" s="88" t="n"/>
      <c r="P598" s="63" t="n"/>
      <c r="Q598" s="63" t="n"/>
      <c r="R598" s="63" t="n">
        <v>25611</v>
      </c>
      <c r="S598" s="63" t="n"/>
      <c r="T598" s="68" t="n"/>
      <c r="U598" s="63" t="n">
        <f aca="false" ca="false" dt2D="false" dtr="false" t="normal">$N598/($K598+$L598)</f>
        <v>76.33681073025335</v>
      </c>
      <c r="V598" s="63" t="n">
        <f aca="false" ca="false" dt2D="false" dtr="false" t="normal">$N598/($K598+$L598)</f>
        <v>76.33681073025335</v>
      </c>
      <c r="W598" s="89" t="n">
        <v>2021</v>
      </c>
      <c r="X598" s="4" t="n">
        <f aca="false" ca="false" dt2D="false" dtr="false" t="normal">+N598-'Приложение №2'!F598</f>
        <v>0</v>
      </c>
      <c r="Y598" s="120" t="e">
        <f aca="false" ca="false" dt2D="false" dtr="false" t="normal">+P598-'[1]Приложение №1'!$P391</f>
        <v>#GETTING_DATA</v>
      </c>
      <c r="AA598" s="65" t="n">
        <f aca="false" ca="false" dt2D="false" dtr="false" t="normal">SUM(AB598:AP598)</f>
        <v>6228849.409999999</v>
      </c>
      <c r="AB598" s="68" t="n">
        <v>726680.94422742</v>
      </c>
      <c r="AC598" s="68" t="n">
        <v>259814.13967782</v>
      </c>
      <c r="AD598" s="68" t="n">
        <v>100197.1174743</v>
      </c>
      <c r="AE598" s="68" t="n">
        <v>387936.63861792</v>
      </c>
      <c r="AF598" s="68" t="n">
        <v>0</v>
      </c>
      <c r="AG598" s="68" t="n"/>
      <c r="AH598" s="68" t="n">
        <v>180735.59733768</v>
      </c>
      <c r="AI598" s="68" t="n">
        <v>0</v>
      </c>
      <c r="AJ598" s="68" t="n">
        <v>885847.2439194</v>
      </c>
      <c r="AK598" s="68" t="n">
        <v>0</v>
      </c>
      <c r="AL598" s="68" t="n">
        <v>1511740.44642852</v>
      </c>
      <c r="AM598" s="68" t="n">
        <v>1400968.43193426</v>
      </c>
      <c r="AN598" s="68" t="n">
        <v>593374.1597</v>
      </c>
      <c r="AO598" s="63" t="n">
        <v>62288.4941</v>
      </c>
      <c r="AP598" s="69" t="n">
        <v>119266.19658268</v>
      </c>
      <c r="AQ598" s="55" t="n">
        <f aca="false" ca="false" dt2D="false" dtr="false" t="normal">+N598-'Приложение №2'!F598</f>
        <v>0</v>
      </c>
    </row>
    <row customHeight="true" ht="15" outlineLevel="0" r="599">
      <c r="A599" s="59" t="n">
        <f aca="false" ca="false" dt2D="false" dtr="false" t="normal">+A598+1</f>
        <v>576</v>
      </c>
      <c r="B599" s="60" t="n">
        <f aca="false" ca="false" dt2D="false" dtr="false" t="normal">+B598+1</f>
        <v>257</v>
      </c>
      <c r="C599" s="70" t="s">
        <v>78</v>
      </c>
      <c r="D599" s="70" t="s">
        <v>566</v>
      </c>
      <c r="E599" s="62" t="n">
        <v>1983</v>
      </c>
      <c r="F599" s="62" t="n">
        <v>1985</v>
      </c>
      <c r="G599" s="62" t="s">
        <v>92</v>
      </c>
      <c r="H599" s="62" t="n">
        <v>2</v>
      </c>
      <c r="I599" s="62" t="n">
        <v>2</v>
      </c>
      <c r="J599" s="68" t="n">
        <v>1113.6</v>
      </c>
      <c r="K599" s="68" t="n">
        <v>1036.1</v>
      </c>
      <c r="L599" s="68" t="n">
        <v>0</v>
      </c>
      <c r="M599" s="71" t="n">
        <v>22</v>
      </c>
      <c r="N599" s="65" t="n">
        <f aca="false" ca="false" dt2D="false" dtr="false" t="normal">SUBTOTAL(9, P599:T599)</f>
        <v>31275.52</v>
      </c>
      <c r="O599" s="88" t="n"/>
      <c r="P599" s="63" t="n"/>
      <c r="Q599" s="63" t="n"/>
      <c r="R599" s="63" t="n">
        <v>31275.52</v>
      </c>
      <c r="S599" s="63" t="n"/>
      <c r="T599" s="68" t="n"/>
      <c r="U599" s="63" t="n">
        <f aca="false" ca="false" dt2D="false" dtr="false" t="normal">$N599/($K599+$L599)</f>
        <v>30.18581218029148</v>
      </c>
      <c r="V599" s="63" t="n">
        <f aca="false" ca="false" dt2D="false" dtr="false" t="normal">$N599/($K599+$L599)</f>
        <v>30.18581218029148</v>
      </c>
      <c r="W599" s="89" t="n">
        <v>2021</v>
      </c>
      <c r="X599" s="4" t="n">
        <f aca="false" ca="false" dt2D="false" dtr="false" t="normal">+N599-'Приложение №2'!F599</f>
        <v>0</v>
      </c>
      <c r="Y599" s="120" t="e">
        <f aca="false" ca="false" dt2D="false" dtr="false" t="normal">+P599-'[1]Приложение №1'!$P392</f>
        <v>#GETTING_DATA</v>
      </c>
      <c r="AA599" s="65" t="n">
        <f aca="false" ca="false" dt2D="false" dtr="false" t="normal">SUM(AB599:AP599)</f>
        <v>19236097.91</v>
      </c>
      <c r="AB599" s="68" t="n">
        <v>2244155.352621</v>
      </c>
      <c r="AC599" s="68" t="n">
        <v>802364.90929728</v>
      </c>
      <c r="AD599" s="68" t="n">
        <v>309431.39617026</v>
      </c>
      <c r="AE599" s="68" t="n">
        <v>1198036.20287652</v>
      </c>
      <c r="AF599" s="68" t="n">
        <v>0</v>
      </c>
      <c r="AG599" s="68" t="n"/>
      <c r="AH599" s="68" t="n">
        <v>558152.46425652</v>
      </c>
      <c r="AI599" s="68" t="n">
        <v>0</v>
      </c>
      <c r="AJ599" s="68" t="n">
        <v>2735696.943567</v>
      </c>
      <c r="AK599" s="68" t="n">
        <v>0</v>
      </c>
      <c r="AL599" s="68" t="n">
        <v>4668596.95294608</v>
      </c>
      <c r="AM599" s="68" t="n">
        <v>4326507.86495298</v>
      </c>
      <c r="AN599" s="68" t="n">
        <v>1832473.8135</v>
      </c>
      <c r="AO599" s="63" t="n">
        <v>192360.9791</v>
      </c>
      <c r="AP599" s="69" t="n">
        <v>368321.03071236</v>
      </c>
      <c r="AQ599" s="55" t="n">
        <f aca="false" ca="false" dt2D="false" dtr="false" t="normal">+N599-'Приложение №2'!F599</f>
        <v>0</v>
      </c>
    </row>
    <row customHeight="true" ht="15" outlineLevel="0" r="600">
      <c r="A600" s="59" t="n">
        <f aca="false" ca="false" dt2D="false" dtr="false" t="normal">+A599+1</f>
        <v>577</v>
      </c>
      <c r="B600" s="60" t="n">
        <f aca="false" ca="false" dt2D="false" dtr="false" t="normal">+B599+1</f>
        <v>258</v>
      </c>
      <c r="C600" s="70" t="s">
        <v>78</v>
      </c>
      <c r="D600" s="70" t="s">
        <v>567</v>
      </c>
      <c r="E600" s="62" t="n">
        <v>1983</v>
      </c>
      <c r="F600" s="62" t="n">
        <v>1985</v>
      </c>
      <c r="G600" s="62" t="s">
        <v>92</v>
      </c>
      <c r="H600" s="62" t="n">
        <v>2</v>
      </c>
      <c r="I600" s="62" t="n">
        <v>2</v>
      </c>
      <c r="J600" s="68" t="n">
        <v>411.8</v>
      </c>
      <c r="K600" s="68" t="n">
        <v>335.4</v>
      </c>
      <c r="L600" s="68" t="n">
        <v>0</v>
      </c>
      <c r="M600" s="71" t="n">
        <v>20</v>
      </c>
      <c r="N600" s="65" t="n">
        <f aca="false" ca="false" dt2D="false" dtr="false" t="normal">SUBTOTAL(9, P600:T600)</f>
        <v>25444.39</v>
      </c>
      <c r="O600" s="88" t="n"/>
      <c r="P600" s="63" t="n"/>
      <c r="Q600" s="63" t="n"/>
      <c r="R600" s="63" t="n">
        <v>25444.39</v>
      </c>
      <c r="S600" s="63" t="n"/>
      <c r="T600" s="68" t="n"/>
      <c r="U600" s="63" t="n">
        <f aca="false" ca="false" dt2D="false" dtr="false" t="normal">$N600/($K600+$L600)</f>
        <v>75.86282051282052</v>
      </c>
      <c r="V600" s="63" t="n">
        <f aca="false" ca="false" dt2D="false" dtr="false" t="normal">$N600/($K600+$L600)</f>
        <v>75.86282051282052</v>
      </c>
      <c r="W600" s="89" t="n">
        <v>2021</v>
      </c>
      <c r="X600" s="4" t="n">
        <f aca="false" ca="false" dt2D="false" dtr="false" t="normal">+N600-'Приложение №2'!F600</f>
        <v>0</v>
      </c>
      <c r="Y600" s="120" t="e">
        <f aca="false" ca="false" dt2D="false" dtr="false" t="normal">+P600-'[1]Приложение №1'!$P393</f>
        <v>#GETTING_DATA</v>
      </c>
      <c r="AA600" s="65" t="n">
        <f aca="false" ca="false" dt2D="false" dtr="false" t="normal">SUM(AB600:AP600)</f>
        <v>6226992.789999999</v>
      </c>
      <c r="AB600" s="68" t="n">
        <v>726464.34158844</v>
      </c>
      <c r="AC600" s="68" t="n">
        <v>259736.69444814</v>
      </c>
      <c r="AD600" s="68" t="n">
        <v>100167.25246164</v>
      </c>
      <c r="AE600" s="68" t="n">
        <v>387821.00332752</v>
      </c>
      <c r="AF600" s="68" t="n">
        <v>0</v>
      </c>
      <c r="AG600" s="68" t="n"/>
      <c r="AH600" s="68" t="n">
        <v>180681.72873492</v>
      </c>
      <c r="AI600" s="68" t="n">
        <v>0</v>
      </c>
      <c r="AJ600" s="68" t="n">
        <v>885583.1980674</v>
      </c>
      <c r="AK600" s="68" t="n">
        <v>0</v>
      </c>
      <c r="AL600" s="68" t="n">
        <v>1511289.84966708</v>
      </c>
      <c r="AM600" s="68" t="n">
        <v>1400550.85303896</v>
      </c>
      <c r="AN600" s="68" t="n">
        <v>593197.2936</v>
      </c>
      <c r="AO600" s="63" t="n">
        <v>62269.9279</v>
      </c>
      <c r="AP600" s="69" t="n">
        <v>119230.6471659</v>
      </c>
      <c r="AQ600" s="55" t="n">
        <f aca="false" ca="false" dt2D="false" dtr="false" t="normal">+N600-'Приложение №2'!F600</f>
        <v>0</v>
      </c>
    </row>
    <row customHeight="true" ht="15" outlineLevel="0" r="601">
      <c r="A601" s="59" t="n">
        <f aca="false" ca="false" dt2D="false" dtr="false" t="normal">+A600+1</f>
        <v>578</v>
      </c>
      <c r="B601" s="60" t="n">
        <f aca="false" ca="false" dt2D="false" dtr="false" t="normal">+B600+1</f>
        <v>259</v>
      </c>
      <c r="C601" s="70" t="s">
        <v>78</v>
      </c>
      <c r="D601" s="70" t="s">
        <v>568</v>
      </c>
      <c r="E601" s="62" t="n">
        <v>1968</v>
      </c>
      <c r="F601" s="62" t="n">
        <v>2013</v>
      </c>
      <c r="G601" s="62" t="s">
        <v>70</v>
      </c>
      <c r="H601" s="62" t="n">
        <v>4</v>
      </c>
      <c r="I601" s="62" t="n">
        <v>3</v>
      </c>
      <c r="J601" s="68" t="n">
        <v>2488.5</v>
      </c>
      <c r="K601" s="68" t="n">
        <v>2255.6</v>
      </c>
      <c r="L601" s="68" t="n">
        <v>0</v>
      </c>
      <c r="M601" s="71" t="n">
        <v>56</v>
      </c>
      <c r="N601" s="65" t="n">
        <f aca="false" ca="false" dt2D="false" dtr="false" t="normal">SUBTOTAL(9, P601:T601)</f>
        <v>97847.78</v>
      </c>
      <c r="O601" s="68" t="n"/>
      <c r="P601" s="63" t="n"/>
      <c r="Q601" s="63" t="n"/>
      <c r="R601" s="63" t="n">
        <v>97847.78</v>
      </c>
      <c r="S601" s="63" t="n"/>
      <c r="T601" s="63" t="n"/>
      <c r="U601" s="63" t="n">
        <f aca="false" ca="false" dt2D="false" dtr="false" t="normal">$N601/($K601+$L601)</f>
        <v>43.37993438552935</v>
      </c>
      <c r="V601" s="63" t="n">
        <f aca="false" ca="false" dt2D="false" dtr="false" t="normal">$N601/($K601+$L601)</f>
        <v>43.37993438552935</v>
      </c>
      <c r="W601" s="89" t="n">
        <v>2021</v>
      </c>
      <c r="X601" s="4" t="n">
        <f aca="false" ca="false" dt2D="false" dtr="false" t="normal">+N601-'Приложение №2'!F601</f>
        <v>0</v>
      </c>
      <c r="Y601" s="120" t="e">
        <f aca="false" ca="false" dt2D="false" dtr="false" t="normal">+P601-'[1]Приложение №1'!$P450</f>
        <v>#GETTING_DATA</v>
      </c>
      <c r="AA601" s="65" t="n">
        <f aca="false" ca="false" dt2D="false" dtr="false" t="normal">SUM(AB601:AP601)</f>
        <v>5047649.354092991</v>
      </c>
      <c r="AB601" s="68" t="n">
        <v>0</v>
      </c>
      <c r="AC601" s="68" t="n">
        <v>2080965.34267947</v>
      </c>
      <c r="AD601" s="68" t="n">
        <v>0</v>
      </c>
      <c r="AE601" s="68" t="n">
        <v>1397905.63903752</v>
      </c>
      <c r="AF601" s="68" t="n">
        <v>1036272.831972</v>
      </c>
      <c r="AG601" s="68" t="n"/>
      <c r="AH601" s="68" t="n">
        <v>210866.252142</v>
      </c>
      <c r="AI601" s="68" t="n">
        <v>0</v>
      </c>
      <c r="AJ601" s="68" t="n">
        <v>0</v>
      </c>
      <c r="AK601" s="68" t="n">
        <v>0</v>
      </c>
      <c r="AL601" s="68" t="n">
        <v>0</v>
      </c>
      <c r="AM601" s="68" t="n">
        <v>0</v>
      </c>
      <c r="AN601" s="68" t="n">
        <v>173345.08</v>
      </c>
      <c r="AO601" s="68" t="n">
        <v>44945.94</v>
      </c>
      <c r="AP601" s="69" t="n">
        <v>103348.268262</v>
      </c>
      <c r="AQ601" s="55" t="n">
        <f aca="false" ca="false" dt2D="false" dtr="false" t="normal">+N601-'Приложение №2'!F601</f>
        <v>0</v>
      </c>
    </row>
    <row customHeight="true" ht="15" outlineLevel="0" r="602">
      <c r="A602" s="59" t="n">
        <f aca="false" ca="false" dt2D="false" dtr="false" t="normal">+A601+1</f>
        <v>579</v>
      </c>
      <c r="B602" s="60" t="n">
        <f aca="false" ca="false" dt2D="false" dtr="false" t="normal">+B601+1</f>
        <v>260</v>
      </c>
      <c r="C602" s="70" t="s">
        <v>78</v>
      </c>
      <c r="D602" s="70" t="s">
        <v>569</v>
      </c>
      <c r="E602" s="62" t="n">
        <v>1987</v>
      </c>
      <c r="F602" s="62" t="n">
        <v>1987</v>
      </c>
      <c r="G602" s="62" t="s">
        <v>92</v>
      </c>
      <c r="H602" s="62" t="n">
        <v>2</v>
      </c>
      <c r="I602" s="62" t="n">
        <v>2</v>
      </c>
      <c r="J602" s="68" t="n">
        <v>757.9</v>
      </c>
      <c r="K602" s="68" t="n">
        <v>723.5</v>
      </c>
      <c r="L602" s="68" t="n">
        <v>0</v>
      </c>
      <c r="M602" s="71" t="n">
        <v>31</v>
      </c>
      <c r="N602" s="65" t="n">
        <f aca="false" ca="false" dt2D="false" dtr="false" t="normal">SUBTOTAL(9, P602:T602)</f>
        <v>28436.39</v>
      </c>
      <c r="O602" s="88" t="n"/>
      <c r="P602" s="63" t="n"/>
      <c r="Q602" s="63" t="n"/>
      <c r="R602" s="63" t="n">
        <v>28436.39</v>
      </c>
      <c r="S602" s="63" t="n"/>
      <c r="T602" s="68" t="n"/>
      <c r="U602" s="63" t="n">
        <f aca="false" ca="false" dt2D="false" dtr="false" t="normal">$N602/($K602+$L602)</f>
        <v>39.303925362819626</v>
      </c>
      <c r="V602" s="63" t="n">
        <f aca="false" ca="false" dt2D="false" dtr="false" t="normal">$N602/($K602+$L602)</f>
        <v>39.303925362819626</v>
      </c>
      <c r="W602" s="89" t="n">
        <v>2021</v>
      </c>
      <c r="X602" s="4" t="n">
        <f aca="false" ca="false" dt2D="false" dtr="false" t="normal">+N602-'Приложение №2'!F602</f>
        <v>0</v>
      </c>
      <c r="Y602" s="120" t="e">
        <f aca="false" ca="false" dt2D="false" dtr="false" t="normal">+P602-'[1]Приложение №1'!$P395</f>
        <v>#GETTING_DATA</v>
      </c>
      <c r="AA602" s="65" t="n">
        <f aca="false" ca="false" dt2D="false" dtr="false" t="normal">SUM(AB602:AP602)</f>
        <v>13432406.970000003</v>
      </c>
      <c r="AB602" s="68" t="n">
        <v>1567074.99678366</v>
      </c>
      <c r="AC602" s="68" t="n">
        <v>560284.73432862</v>
      </c>
      <c r="AD602" s="68" t="n">
        <v>216073.3665951</v>
      </c>
      <c r="AE602" s="68" t="n">
        <v>836578.70762256</v>
      </c>
      <c r="AF602" s="68" t="n">
        <v>0</v>
      </c>
      <c r="AG602" s="68" t="n"/>
      <c r="AH602" s="68" t="n">
        <v>389753.21810376</v>
      </c>
      <c r="AI602" s="68" t="n">
        <v>0</v>
      </c>
      <c r="AJ602" s="68" t="n">
        <v>1910314.3942386</v>
      </c>
      <c r="AK602" s="68" t="n">
        <v>0</v>
      </c>
      <c r="AL602" s="68" t="n">
        <v>3260042.36360964</v>
      </c>
      <c r="AM602" s="68" t="n">
        <v>3021164.4077937</v>
      </c>
      <c r="AN602" s="68" t="n">
        <v>1279601.2029</v>
      </c>
      <c r="AO602" s="63" t="n">
        <v>134324.0697</v>
      </c>
      <c r="AP602" s="69" t="n">
        <v>257195.50832436</v>
      </c>
      <c r="AQ602" s="55" t="n">
        <f aca="false" ca="false" dt2D="false" dtr="false" t="normal">+N602-'Приложение №2'!F602</f>
        <v>0</v>
      </c>
    </row>
    <row customHeight="true" ht="15" outlineLevel="0" r="603">
      <c r="A603" s="59" t="n">
        <f aca="false" ca="false" dt2D="false" dtr="false" t="normal">+A602+1</f>
        <v>580</v>
      </c>
      <c r="B603" s="60" t="n">
        <f aca="false" ca="false" dt2D="false" dtr="false" t="normal">+B602+1</f>
        <v>261</v>
      </c>
      <c r="C603" s="70" t="s">
        <v>78</v>
      </c>
      <c r="D603" s="70" t="s">
        <v>570</v>
      </c>
      <c r="E603" s="62" t="n">
        <v>1994</v>
      </c>
      <c r="F603" s="62" t="n">
        <v>2005</v>
      </c>
      <c r="G603" s="62" t="s">
        <v>70</v>
      </c>
      <c r="H603" s="62" t="n">
        <v>5</v>
      </c>
      <c r="I603" s="62" t="n">
        <v>2</v>
      </c>
      <c r="J603" s="68" t="n">
        <v>2052</v>
      </c>
      <c r="K603" s="68" t="n">
        <v>1865.8</v>
      </c>
      <c r="L603" s="68" t="n">
        <v>0</v>
      </c>
      <c r="M603" s="71" t="n">
        <v>80</v>
      </c>
      <c r="N603" s="65" t="n">
        <f aca="false" ca="false" dt2D="false" dtr="false" t="normal">SUBTOTAL(9, P603:T603)</f>
        <v>227871.74</v>
      </c>
      <c r="O603" s="68" t="n"/>
      <c r="P603" s="63" t="n"/>
      <c r="Q603" s="63" t="n"/>
      <c r="R603" s="63" t="n">
        <v>227871.74</v>
      </c>
      <c r="S603" s="63" t="n"/>
      <c r="T603" s="63" t="n"/>
      <c r="U603" s="63" t="n">
        <f aca="false" ca="false" dt2D="false" dtr="false" t="normal">$N603/($K603+$L603)</f>
        <v>122.13085003751742</v>
      </c>
      <c r="V603" s="63" t="n">
        <f aca="false" ca="false" dt2D="false" dtr="false" t="normal">$N603/($K603+$L603)</f>
        <v>122.13085003751742</v>
      </c>
      <c r="W603" s="89" t="n">
        <v>2021</v>
      </c>
      <c r="X603" s="4" t="n">
        <f aca="false" ca="false" dt2D="false" dtr="false" t="normal">+N603-'Приложение №2'!F603</f>
        <v>0</v>
      </c>
      <c r="Y603" s="120" t="e">
        <f aca="false" ca="false" dt2D="false" dtr="false" t="normal">+P603-'[1]Приложение №1'!$P450</f>
        <v>#GETTING_DATA</v>
      </c>
      <c r="AA603" s="65" t="n">
        <f aca="false" ca="false" dt2D="false" dtr="false" t="normal">SUM(AB603:AP603)</f>
        <v>30419518.07</v>
      </c>
      <c r="AB603" s="68" t="n">
        <v>4454647.72709502</v>
      </c>
      <c r="AC603" s="68" t="n">
        <v>1587374.11791714</v>
      </c>
      <c r="AD603" s="68" t="n">
        <v>1658452.76095254</v>
      </c>
      <c r="AE603" s="68" t="n">
        <v>1038296.28299628</v>
      </c>
      <c r="AF603" s="68" t="n">
        <v>635267.56802166</v>
      </c>
      <c r="AG603" s="68" t="n"/>
      <c r="AH603" s="68" t="n">
        <v>170937.02604636</v>
      </c>
      <c r="AI603" s="68" t="n">
        <v>0</v>
      </c>
      <c r="AJ603" s="68" t="n">
        <v>8143773.8420052</v>
      </c>
      <c r="AK603" s="68" t="n">
        <v>0</v>
      </c>
      <c r="AL603" s="68" t="n">
        <v>4228285.07826312</v>
      </c>
      <c r="AM603" s="68" t="n">
        <v>4560700.39308282</v>
      </c>
      <c r="AN603" s="68" t="n">
        <v>3058573.6594</v>
      </c>
      <c r="AO603" s="63" t="n">
        <v>304195.1807</v>
      </c>
      <c r="AP603" s="69" t="n">
        <v>579014.43351986</v>
      </c>
      <c r="AQ603" s="55" t="n">
        <f aca="false" ca="false" dt2D="false" dtr="false" t="normal">+N603-'Приложение №2'!F603</f>
        <v>0</v>
      </c>
    </row>
    <row customHeight="true" ht="15" outlineLevel="0" r="604">
      <c r="A604" s="59" t="n">
        <f aca="false" ca="false" dt2D="false" dtr="false" t="normal">+A603+1</f>
        <v>581</v>
      </c>
      <c r="B604" s="60" t="n">
        <f aca="false" ca="false" dt2D="false" dtr="false" t="normal">+B603+1</f>
        <v>262</v>
      </c>
      <c r="C604" s="70" t="s">
        <v>78</v>
      </c>
      <c r="D604" s="70" t="s">
        <v>571</v>
      </c>
      <c r="E604" s="62" t="n">
        <v>1978</v>
      </c>
      <c r="F604" s="62" t="n">
        <v>2013</v>
      </c>
      <c r="G604" s="62" t="s">
        <v>60</v>
      </c>
      <c r="H604" s="62" t="n">
        <v>4</v>
      </c>
      <c r="I604" s="62" t="n">
        <v>4</v>
      </c>
      <c r="J604" s="68" t="n">
        <v>3933.3</v>
      </c>
      <c r="K604" s="68" t="n">
        <v>3442.3</v>
      </c>
      <c r="L604" s="68" t="n">
        <v>0</v>
      </c>
      <c r="M604" s="71" t="n">
        <v>158</v>
      </c>
      <c r="N604" s="65" t="n">
        <f aca="false" ca="false" dt2D="false" dtr="false" t="normal">SUBTOTAL(9, P604:T604)</f>
        <v>102526.12</v>
      </c>
      <c r="O604" s="68" t="n"/>
      <c r="P604" s="63" t="n"/>
      <c r="Q604" s="63" t="n"/>
      <c r="R604" s="63" t="n">
        <v>102526.12</v>
      </c>
      <c r="S604" s="63" t="n"/>
      <c r="T604" s="63" t="n"/>
      <c r="U604" s="63" t="n">
        <f aca="false" ca="false" dt2D="false" dtr="false" t="normal">$N604/($K604+$L604)</f>
        <v>29.78419080266101</v>
      </c>
      <c r="V604" s="63" t="n">
        <f aca="false" ca="false" dt2D="false" dtr="false" t="normal">$N604/($K604+$L604)</f>
        <v>29.78419080266101</v>
      </c>
      <c r="W604" s="89" t="n">
        <v>2021</v>
      </c>
      <c r="X604" s="4" t="n">
        <f aca="false" ca="false" dt2D="false" dtr="false" t="normal">+N604-'Приложение №2'!F604</f>
        <v>0</v>
      </c>
      <c r="Y604" s="120" t="e">
        <f aca="false" ca="false" dt2D="false" dtr="false" t="normal">+P604-'[1]Приложение №1'!$P445</f>
        <v>#GETTING_DATA</v>
      </c>
      <c r="AA604" s="65" t="n">
        <f aca="false" ca="false" dt2D="false" dtr="false" t="normal">SUM(AB604:AP604)</f>
        <v>19368823.83</v>
      </c>
      <c r="AB604" s="68" t="n">
        <v>5746844.10798498</v>
      </c>
      <c r="AC604" s="68" t="n">
        <v>3323557.05856986</v>
      </c>
      <c r="AD604" s="68" t="n">
        <v>3513245.89275114</v>
      </c>
      <c r="AE604" s="68" t="n">
        <v>2678879.85971676</v>
      </c>
      <c r="AF604" s="68" t="n">
        <v>1070157.66392556</v>
      </c>
      <c r="AG604" s="68" t="n"/>
      <c r="AH604" s="68" t="n">
        <v>285559.1703006</v>
      </c>
      <c r="AI604" s="68" t="n">
        <v>0</v>
      </c>
      <c r="AJ604" s="68" t="n">
        <v>0</v>
      </c>
      <c r="AK604" s="68" t="n">
        <v>0</v>
      </c>
      <c r="AL604" s="68" t="n">
        <v>0</v>
      </c>
      <c r="AM604" s="68" t="n">
        <v>0</v>
      </c>
      <c r="AN604" s="68" t="n">
        <v>2193484.5052</v>
      </c>
      <c r="AO604" s="63" t="n">
        <v>193688.2383</v>
      </c>
      <c r="AP604" s="69" t="n">
        <v>363407.3332511</v>
      </c>
      <c r="AQ604" s="55" t="n">
        <f aca="false" ca="false" dt2D="false" dtr="false" t="normal">+N604-'Приложение №2'!F604</f>
        <v>0</v>
      </c>
    </row>
    <row customHeight="true" ht="15" outlineLevel="0" r="605">
      <c r="A605" s="59" t="n">
        <f aca="false" ca="false" dt2D="false" dtr="false" t="normal">+A604+1</f>
        <v>582</v>
      </c>
      <c r="B605" s="60" t="n">
        <f aca="false" ca="false" dt2D="false" dtr="false" t="normal">+B604+1</f>
        <v>263</v>
      </c>
      <c r="C605" s="70" t="s">
        <v>78</v>
      </c>
      <c r="D605" s="70" t="s">
        <v>572</v>
      </c>
      <c r="E605" s="62" t="n">
        <v>1975</v>
      </c>
      <c r="F605" s="62" t="n">
        <v>2013</v>
      </c>
      <c r="G605" s="62" t="s">
        <v>60</v>
      </c>
      <c r="H605" s="62" t="n">
        <v>4</v>
      </c>
      <c r="I605" s="62" t="n">
        <v>6</v>
      </c>
      <c r="J605" s="68" t="n">
        <v>5531.3</v>
      </c>
      <c r="K605" s="68" t="n">
        <v>4800</v>
      </c>
      <c r="L605" s="68" t="n">
        <v>0</v>
      </c>
      <c r="M605" s="71" t="n">
        <v>224</v>
      </c>
      <c r="N605" s="65" t="n">
        <f aca="false" ca="false" dt2D="false" dtr="false" t="normal">SUBTOTAL(9, P605:T605)</f>
        <v>322925.86</v>
      </c>
      <c r="O605" s="68" t="n"/>
      <c r="P605" s="63" t="n"/>
      <c r="Q605" s="63" t="n"/>
      <c r="R605" s="63" t="n">
        <v>322925.86</v>
      </c>
      <c r="S605" s="63" t="n"/>
      <c r="T605" s="63" t="n"/>
      <c r="U605" s="63" t="n">
        <f aca="false" ca="false" dt2D="false" dtr="false" t="normal">$N605/($K605+$L605)</f>
        <v>67.27622083333333</v>
      </c>
      <c r="V605" s="63" t="n">
        <f aca="false" ca="false" dt2D="false" dtr="false" t="normal">$N605/($K605+$L605)</f>
        <v>67.27622083333333</v>
      </c>
      <c r="W605" s="89" t="n">
        <v>2021</v>
      </c>
      <c r="X605" s="4" t="n">
        <f aca="false" ca="false" dt2D="false" dtr="false" t="normal">+N605-'Приложение №2'!F605</f>
        <v>0</v>
      </c>
      <c r="Y605" s="120" t="e">
        <f aca="false" ca="false" dt2D="false" dtr="false" t="normal">+P605-'[1]Приложение №1'!$P446</f>
        <v>#GETTING_DATA</v>
      </c>
      <c r="AA605" s="65" t="n">
        <f aca="false" ca="false" dt2D="false" dtr="false" t="normal">SUM(AB605:AP605)</f>
        <v>87511152.00000001</v>
      </c>
      <c r="AB605" s="68" t="n">
        <v>8013494.387808</v>
      </c>
      <c r="AC605" s="68" t="n">
        <v>4634422.877952</v>
      </c>
      <c r="AD605" s="68" t="n">
        <v>4898928.123936</v>
      </c>
      <c r="AE605" s="68" t="n">
        <v>3735474.34176</v>
      </c>
      <c r="AF605" s="68" t="n">
        <v>1492245.532512</v>
      </c>
      <c r="AG605" s="68" t="n"/>
      <c r="AH605" s="68" t="n">
        <v>398188.4256</v>
      </c>
      <c r="AI605" s="68" t="n">
        <v>0</v>
      </c>
      <c r="AJ605" s="68" t="n">
        <v>14265240.0912</v>
      </c>
      <c r="AK605" s="68" t="n">
        <v>0</v>
      </c>
      <c r="AL605" s="68" t="n">
        <v>27696044.559456</v>
      </c>
      <c r="AM605" s="68" t="n">
        <v>10892499.1056</v>
      </c>
      <c r="AN605" s="68" t="n">
        <v>8946956.64</v>
      </c>
      <c r="AO605" s="63" t="n">
        <v>875111.52</v>
      </c>
      <c r="AP605" s="69" t="n">
        <v>1662546.394176</v>
      </c>
      <c r="AQ605" s="55" t="n">
        <f aca="false" ca="false" dt2D="false" dtr="false" t="normal">+N605-'Приложение №2'!F605</f>
        <v>0</v>
      </c>
    </row>
    <row customHeight="true" ht="15" outlineLevel="0" r="606">
      <c r="A606" s="59" t="n">
        <f aca="false" ca="false" dt2D="false" dtr="false" t="normal">+A605+1</f>
        <v>583</v>
      </c>
      <c r="B606" s="60" t="n">
        <f aca="false" ca="false" dt2D="false" dtr="false" t="normal">+B605+1</f>
        <v>264</v>
      </c>
      <c r="C606" s="70" t="s">
        <v>78</v>
      </c>
      <c r="D606" s="70" t="s">
        <v>429</v>
      </c>
      <c r="E606" s="62" t="n">
        <v>1984</v>
      </c>
      <c r="F606" s="62" t="n">
        <v>2013</v>
      </c>
      <c r="G606" s="62" t="s">
        <v>60</v>
      </c>
      <c r="H606" s="62" t="n">
        <v>5</v>
      </c>
      <c r="I606" s="62" t="n">
        <v>6</v>
      </c>
      <c r="J606" s="68" t="n">
        <v>7065.3</v>
      </c>
      <c r="K606" s="68" t="n">
        <v>6211.7</v>
      </c>
      <c r="L606" s="68" t="n">
        <v>0</v>
      </c>
      <c r="M606" s="71" t="n">
        <v>231</v>
      </c>
      <c r="N606" s="65" t="n">
        <f aca="false" ca="false" dt2D="false" dtr="false" t="normal">SUBTOTAL(9, P606:T606)</f>
        <v>146990.11</v>
      </c>
      <c r="O606" s="68" t="n"/>
      <c r="P606" s="63" t="n"/>
      <c r="Q606" s="63" t="n"/>
      <c r="R606" s="63" t="n">
        <v>146990.11</v>
      </c>
      <c r="S606" s="63" t="n"/>
      <c r="T606" s="63" t="n"/>
      <c r="U606" s="63" t="n">
        <f aca="false" ca="false" dt2D="false" dtr="false" t="normal">$N606/($K606+$L606)</f>
        <v>23.663427081153305</v>
      </c>
      <c r="V606" s="63" t="n">
        <f aca="false" ca="false" dt2D="false" dtr="false" t="normal">$N606/($K606+$L606)</f>
        <v>23.663427081153305</v>
      </c>
      <c r="W606" s="89" t="n">
        <v>2021</v>
      </c>
      <c r="X606" s="4" t="n">
        <f aca="false" ca="false" dt2D="false" dtr="false" t="normal">+N606-'Приложение №2'!F606</f>
        <v>0</v>
      </c>
      <c r="Y606" s="120" t="e">
        <f aca="false" ca="false" dt2D="false" dtr="false" t="normal">+P606-'[1]Приложение №1'!$P447</f>
        <v>#GETTING_DATA</v>
      </c>
      <c r="AA606" s="65" t="n">
        <f aca="false" ca="false" dt2D="false" dtr="false" t="normal">SUM(AB606:AP606)</f>
        <v>77406979.77629328</v>
      </c>
      <c r="AB606" s="68" t="n">
        <v>10370296.4794939</v>
      </c>
      <c r="AC606" s="68" t="n">
        <v>5997425.9547111</v>
      </c>
      <c r="AD606" s="68" t="n">
        <v>6339723.29651514</v>
      </c>
      <c r="AE606" s="68" t="n">
        <v>4834092.91014804</v>
      </c>
      <c r="AF606" s="68" t="n">
        <v>1931121.1633392</v>
      </c>
      <c r="AG606" s="68" t="n"/>
      <c r="AH606" s="68" t="n">
        <v>515297.3006874</v>
      </c>
      <c r="AI606" s="68" t="n">
        <v>0</v>
      </c>
      <c r="AJ606" s="68" t="n">
        <v>18460706.644926</v>
      </c>
      <c r="AK606" s="68" t="n">
        <v>0</v>
      </c>
      <c r="AL606" s="68" t="n"/>
      <c r="AM606" s="68" t="n">
        <v>14096028.4779699</v>
      </c>
      <c r="AN606" s="68" t="n">
        <v>11578293.868</v>
      </c>
      <c r="AO606" s="63" t="n">
        <v>1132485.4644</v>
      </c>
      <c r="AP606" s="69" t="n">
        <v>2151508.21610264</v>
      </c>
      <c r="AQ606" s="55" t="n">
        <f aca="false" ca="false" dt2D="false" dtr="false" t="normal">+N606-'Приложение №2'!F606</f>
        <v>0</v>
      </c>
    </row>
    <row customHeight="true" ht="15" outlineLevel="0" r="607">
      <c r="A607" s="59" t="n">
        <f aca="false" ca="false" dt2D="false" dtr="false" t="normal">+A606+1</f>
        <v>584</v>
      </c>
      <c r="B607" s="60" t="n">
        <f aca="false" ca="false" dt2D="false" dtr="false" t="normal">+B606+1</f>
        <v>265</v>
      </c>
      <c r="C607" s="70" t="s">
        <v>78</v>
      </c>
      <c r="D607" s="70" t="s">
        <v>430</v>
      </c>
      <c r="E607" s="62" t="n">
        <v>1974</v>
      </c>
      <c r="F607" s="62" t="n">
        <v>2013</v>
      </c>
      <c r="G607" s="62" t="s">
        <v>60</v>
      </c>
      <c r="H607" s="62" t="n">
        <v>4</v>
      </c>
      <c r="I607" s="62" t="n">
        <v>4</v>
      </c>
      <c r="J607" s="68" t="n">
        <v>3940.9</v>
      </c>
      <c r="K607" s="68" t="n">
        <v>3442.9</v>
      </c>
      <c r="L607" s="68" t="n">
        <v>0</v>
      </c>
      <c r="M607" s="71" t="n">
        <v>140</v>
      </c>
      <c r="N607" s="65" t="n">
        <f aca="false" ca="false" dt2D="false" dtr="false" t="normal">SUBTOTAL(9, P607:T607)</f>
        <v>289812.94</v>
      </c>
      <c r="O607" s="68" t="n"/>
      <c r="P607" s="63" t="n"/>
      <c r="Q607" s="63" t="n"/>
      <c r="R607" s="63" t="n">
        <v>289812.94</v>
      </c>
      <c r="S607" s="63" t="n"/>
      <c r="T607" s="63" t="n"/>
      <c r="U607" s="63" t="n">
        <f aca="false" ca="false" dt2D="false" dtr="false" t="normal">$N607/($K607+$L607)</f>
        <v>84.17698451886491</v>
      </c>
      <c r="V607" s="63" t="n">
        <f aca="false" ca="false" dt2D="false" dtr="false" t="normal">$N607/($K607+$L607)</f>
        <v>84.17698451886491</v>
      </c>
      <c r="W607" s="89" t="n">
        <v>2021</v>
      </c>
      <c r="X607" s="4" t="n">
        <f aca="false" ca="false" dt2D="false" dtr="false" t="normal">+N607-'Приложение №2'!F607</f>
        <v>0</v>
      </c>
      <c r="Y607" s="120" t="e">
        <f aca="false" ca="false" dt2D="false" dtr="false" t="normal">+P607-'[1]Приложение №1'!$P448</f>
        <v>#GETTING_DATA</v>
      </c>
      <c r="AA607" s="65" t="n">
        <f aca="false" ca="false" dt2D="false" dtr="false" t="normal">SUM(AB607:AP607)</f>
        <v>62533714.207894</v>
      </c>
      <c r="AB607" s="68" t="n">
        <v>6056878.33</v>
      </c>
      <c r="AC607" s="68" t="n">
        <v>3324136.35620388</v>
      </c>
      <c r="AD607" s="68" t="n">
        <v>3513858.26050854</v>
      </c>
      <c r="AE607" s="68" t="n">
        <v>2679346.79400948</v>
      </c>
      <c r="AF607" s="68" t="n">
        <v>1070344.19731806</v>
      </c>
      <c r="AG607" s="68" t="n"/>
      <c r="AH607" s="68" t="n">
        <v>285608.9438538</v>
      </c>
      <c r="AI607" s="68" t="n">
        <v>0</v>
      </c>
      <c r="AJ607" s="68" t="n">
        <v>10232040.6523188</v>
      </c>
      <c r="AK607" s="68" t="n">
        <v>0</v>
      </c>
      <c r="AL607" s="68" t="n">
        <v>19865564.963811</v>
      </c>
      <c r="AM607" s="68" t="n">
        <v>7812871.9105563</v>
      </c>
      <c r="AN607" s="68" t="n">
        <v>5963728.8812</v>
      </c>
      <c r="AO607" s="63" t="n">
        <v>570673.4087</v>
      </c>
      <c r="AP607" s="69" t="n">
        <v>1158661.50941414</v>
      </c>
      <c r="AQ607" s="55" t="n">
        <f aca="false" ca="false" dt2D="false" dtr="false" t="normal">+N607-'Приложение №2'!F607</f>
        <v>0</v>
      </c>
    </row>
    <row customHeight="true" ht="15" outlineLevel="0" r="608">
      <c r="A608" s="59" t="n">
        <f aca="false" ca="false" dt2D="false" dtr="false" t="normal">+A607+1</f>
        <v>585</v>
      </c>
      <c r="B608" s="60" t="n">
        <f aca="false" ca="false" dt2D="false" dtr="false" t="normal">+B607+1</f>
        <v>266</v>
      </c>
      <c r="C608" s="70" t="s">
        <v>78</v>
      </c>
      <c r="D608" s="70" t="s">
        <v>573</v>
      </c>
      <c r="E608" s="62" t="n">
        <v>1994</v>
      </c>
      <c r="F608" s="62" t="n">
        <v>2012</v>
      </c>
      <c r="G608" s="62" t="s">
        <v>70</v>
      </c>
      <c r="H608" s="62" t="n">
        <v>5</v>
      </c>
      <c r="I608" s="62" t="n">
        <v>4</v>
      </c>
      <c r="J608" s="68" t="n">
        <v>3361.6</v>
      </c>
      <c r="K608" s="68" t="n">
        <v>3048.1</v>
      </c>
      <c r="L608" s="68" t="n">
        <v>0</v>
      </c>
      <c r="M608" s="71" t="n">
        <v>127</v>
      </c>
      <c r="N608" s="65" t="n">
        <f aca="false" ca="false" dt2D="false" dtr="false" t="normal">+O608+P608+Q608+R608+S608+T608</f>
        <v>121130.7</v>
      </c>
      <c r="O608" s="88" t="n"/>
      <c r="P608" s="63" t="n"/>
      <c r="Q608" s="63" t="n"/>
      <c r="R608" s="1" t="n">
        <v>101853.23</v>
      </c>
      <c r="S608" s="63" t="n">
        <v>19277.47</v>
      </c>
      <c r="T608" s="63" t="n"/>
      <c r="U608" s="63" t="n">
        <f aca="false" ca="false" dt2D="false" dtr="false" t="normal">$N608/($K608+$L608)</f>
        <v>39.7397395098586</v>
      </c>
      <c r="V608" s="63" t="n">
        <f aca="false" ca="false" dt2D="false" dtr="false" t="normal">$N608/($K608+$L608)</f>
        <v>39.7397395098586</v>
      </c>
      <c r="W608" s="89" t="n">
        <v>2021</v>
      </c>
      <c r="X608" s="4" t="n">
        <f aca="false" ca="false" dt2D="false" dtr="false" t="normal">+N608-'Приложение №2'!F608</f>
        <v>0</v>
      </c>
      <c r="Y608" s="120" t="e">
        <f aca="false" ca="false" dt2D="false" dtr="false" t="normal">+P608-'[1]Приложение №1'!$P371</f>
        <v>#GETTING_DATA</v>
      </c>
      <c r="AA608" s="65" t="n">
        <f aca="false" ca="false" dt2D="false" dtr="false" t="normal">SUM(AB608:AP608)</f>
        <v>19277.47</v>
      </c>
      <c r="AB608" s="68" t="n">
        <v>0</v>
      </c>
      <c r="AC608" s="68" t="n">
        <v>0</v>
      </c>
      <c r="AD608" s="68" t="n">
        <v>0</v>
      </c>
      <c r="AE608" s="68" t="n">
        <v>0</v>
      </c>
      <c r="AF608" s="68" t="n">
        <v>0</v>
      </c>
      <c r="AG608" s="68" t="n"/>
      <c r="AH608" s="68" t="n">
        <v>0</v>
      </c>
      <c r="AI608" s="68" t="n">
        <v>0</v>
      </c>
      <c r="AJ608" s="68" t="n">
        <v>0</v>
      </c>
      <c r="AK608" s="68" t="n">
        <v>0</v>
      </c>
      <c r="AL608" s="68" t="n"/>
      <c r="AM608" s="68" t="n"/>
      <c r="AN608" s="68" t="n">
        <v>19277.47</v>
      </c>
      <c r="AO608" s="63" t="n"/>
      <c r="AP608" s="69" t="n"/>
      <c r="AQ608" s="55" t="n">
        <f aca="false" ca="false" dt2D="false" dtr="false" t="normal">+N608-'Приложение №2'!F608</f>
        <v>0</v>
      </c>
    </row>
    <row customHeight="true" ht="15" outlineLevel="0" r="609">
      <c r="A609" s="59" t="n">
        <f aca="false" ca="false" dt2D="false" dtr="false" t="normal">+A608+1</f>
        <v>586</v>
      </c>
      <c r="B609" s="60" t="n">
        <f aca="false" ca="false" dt2D="false" dtr="false" t="normal">+B608+1</f>
        <v>267</v>
      </c>
      <c r="C609" s="70" t="s">
        <v>78</v>
      </c>
      <c r="D609" s="70" t="s">
        <v>574</v>
      </c>
      <c r="E609" s="62" t="n">
        <v>1994</v>
      </c>
      <c r="F609" s="62" t="n">
        <v>2013</v>
      </c>
      <c r="G609" s="62" t="s">
        <v>70</v>
      </c>
      <c r="H609" s="62" t="n">
        <v>4</v>
      </c>
      <c r="I609" s="62" t="n">
        <v>2</v>
      </c>
      <c r="J609" s="68" t="n">
        <v>2338.3</v>
      </c>
      <c r="K609" s="68" t="n">
        <v>1989.2</v>
      </c>
      <c r="L609" s="68" t="n">
        <v>0</v>
      </c>
      <c r="M609" s="71" t="n">
        <v>66</v>
      </c>
      <c r="N609" s="65" t="n">
        <f aca="false" ca="false" dt2D="false" dtr="false" t="normal">+O609+P609+Q609+R609+S609+T609</f>
        <v>94120.06999999999</v>
      </c>
      <c r="O609" s="68" t="n"/>
      <c r="P609" s="63" t="n"/>
      <c r="Q609" s="63" t="n"/>
      <c r="R609" s="63" t="n">
        <v>74670.12</v>
      </c>
      <c r="S609" s="63" t="n">
        <v>19449.95</v>
      </c>
      <c r="T609" s="63" t="n"/>
      <c r="U609" s="63" t="n">
        <f aca="false" ca="false" dt2D="false" dtr="false" t="normal">$N609/($K609+$L609)</f>
        <v>47.31553891011461</v>
      </c>
      <c r="V609" s="63" t="n">
        <f aca="false" ca="false" dt2D="false" dtr="false" t="normal">$N609/($K609+$L609)</f>
        <v>47.31553891011461</v>
      </c>
      <c r="W609" s="89" t="n">
        <v>2021</v>
      </c>
      <c r="X609" s="4" t="n">
        <f aca="false" ca="false" dt2D="false" dtr="false" t="normal">+N609-'Приложение №2'!F609</f>
        <v>-0.000000000014551915228366852</v>
      </c>
      <c r="Y609" s="120" t="e">
        <f aca="false" ca="false" dt2D="false" dtr="false" t="normal">+P609-'[1]Приложение №1'!$P391</f>
        <v>#GETTING_DATA</v>
      </c>
      <c r="Z609" s="1" t="n">
        <f aca="false" ca="false" dt2D="false" dtr="false" t="normal">+K609*9.1*12*30</f>
        <v>6516619.2</v>
      </c>
      <c r="AA609" s="65" t="n">
        <f aca="false" ca="false" dt2D="false" dtr="false" t="normal">SUM(AB609:AP609)</f>
        <v>19449.95</v>
      </c>
      <c r="AB609" s="68" t="n">
        <v>0</v>
      </c>
      <c r="AC609" s="68" t="n">
        <v>0</v>
      </c>
      <c r="AD609" s="68" t="n">
        <v>0</v>
      </c>
      <c r="AE609" s="68" t="n">
        <v>0</v>
      </c>
      <c r="AF609" s="68" t="n"/>
      <c r="AG609" s="68" t="n"/>
      <c r="AH609" s="68" t="n">
        <v>0</v>
      </c>
      <c r="AI609" s="68" t="n">
        <v>0</v>
      </c>
      <c r="AJ609" s="68" t="n">
        <v>0</v>
      </c>
      <c r="AK609" s="68" t="n">
        <v>0</v>
      </c>
      <c r="AL609" s="68" t="n">
        <v>0</v>
      </c>
      <c r="AM609" s="68" t="n">
        <v>0</v>
      </c>
      <c r="AN609" s="68" t="n">
        <v>19449.95</v>
      </c>
      <c r="AO609" s="68" t="n"/>
      <c r="AP609" s="69" t="n"/>
      <c r="AQ609" s="55" t="n">
        <f aca="false" ca="false" dt2D="false" dtr="false" t="normal">+N609-'Приложение №2'!F609</f>
        <v>-0.000000000014551915228366852</v>
      </c>
    </row>
    <row customHeight="true" ht="15" outlineLevel="0" r="610">
      <c r="A610" s="59" t="n">
        <f aca="false" ca="false" dt2D="false" dtr="false" t="normal">+A609+1</f>
        <v>587</v>
      </c>
      <c r="B610" s="60" t="n">
        <f aca="false" ca="false" dt2D="false" dtr="false" t="normal">+B609+1</f>
        <v>268</v>
      </c>
      <c r="C610" s="70" t="s">
        <v>575</v>
      </c>
      <c r="D610" s="70" t="s">
        <v>576</v>
      </c>
      <c r="E610" s="62" t="n">
        <v>1982</v>
      </c>
      <c r="F610" s="62" t="n">
        <v>1986</v>
      </c>
      <c r="G610" s="62" t="s">
        <v>92</v>
      </c>
      <c r="H610" s="62" t="n">
        <v>2</v>
      </c>
      <c r="I610" s="62" t="n">
        <v>1</v>
      </c>
      <c r="J610" s="68" t="n">
        <v>679.6</v>
      </c>
      <c r="K610" s="68" t="n">
        <v>647.2</v>
      </c>
      <c r="L610" s="68" t="n">
        <v>0</v>
      </c>
      <c r="M610" s="71" t="n">
        <v>21</v>
      </c>
      <c r="N610" s="65" t="n">
        <f aca="false" ca="false" dt2D="false" dtr="false" t="normal">+O610+P610+Q610+R610+S610+T610</f>
        <v>153823.28</v>
      </c>
      <c r="O610" s="68" t="n"/>
      <c r="P610" s="63" t="n"/>
      <c r="Q610" s="63" t="n"/>
      <c r="R610" s="63" t="n">
        <f aca="false" ca="false" dt2D="false" dtr="false" t="normal">128025.76+25797.52</f>
        <v>153823.28</v>
      </c>
      <c r="S610" s="63" t="n"/>
      <c r="T610" s="68" t="n"/>
      <c r="U610" s="63" t="n">
        <f aca="false" ca="false" dt2D="false" dtr="false" t="normal">$N610/($K610+$L610)</f>
        <v>237.67503090234857</v>
      </c>
      <c r="V610" s="63" t="n">
        <f aca="false" ca="false" dt2D="false" dtr="false" t="normal">$N610/($K610+$L610)</f>
        <v>237.67503090234857</v>
      </c>
      <c r="W610" s="89" t="n">
        <v>2021</v>
      </c>
      <c r="X610" s="4" t="n">
        <f aca="false" ca="false" dt2D="false" dtr="false" t="normal">+N610-'Приложение №2'!F610</f>
        <v>0</v>
      </c>
      <c r="Y610" s="120" t="e">
        <f aca="false" ca="false" dt2D="false" dtr="false" t="normal">+P610-'[1]Приложение №1'!$P391</f>
        <v>#GETTING_DATA</v>
      </c>
      <c r="AA610" s="65" t="n">
        <f aca="false" ca="false" dt2D="false" dtr="false" t="normal">SUM(AB610:AP610)</f>
        <v>153823.28</v>
      </c>
      <c r="AB610" s="68" t="n">
        <v>0</v>
      </c>
      <c r="AC610" s="68" t="n">
        <v>0</v>
      </c>
      <c r="AD610" s="68" t="n">
        <v>0</v>
      </c>
      <c r="AE610" s="68" t="n">
        <v>0</v>
      </c>
      <c r="AF610" s="68" t="n">
        <v>0</v>
      </c>
      <c r="AG610" s="68" t="n"/>
      <c r="AH610" s="68" t="n">
        <v>0</v>
      </c>
      <c r="AI610" s="68" t="n">
        <v>0</v>
      </c>
      <c r="AJ610" s="68" t="n"/>
      <c r="AK610" s="68" t="n"/>
      <c r="AL610" s="68" t="n"/>
      <c r="AM610" s="68" t="n"/>
      <c r="AN610" s="68" t="n">
        <v>128025.76</v>
      </c>
      <c r="AO610" s="63" t="n">
        <v>25797.52</v>
      </c>
      <c r="AP610" s="69" t="n"/>
      <c r="AQ610" s="55" t="n">
        <f aca="false" ca="false" dt2D="false" dtr="false" t="normal">+N610-'Приложение №2'!F610</f>
        <v>0</v>
      </c>
    </row>
    <row customHeight="true" ht="15" outlineLevel="0" r="611">
      <c r="A611" s="59" t="n">
        <f aca="false" ca="false" dt2D="false" dtr="false" t="normal">+A610+1</f>
        <v>588</v>
      </c>
      <c r="B611" s="60" t="n">
        <f aca="false" ca="false" dt2D="false" dtr="false" t="normal">+B610+1</f>
        <v>269</v>
      </c>
      <c r="C611" s="70" t="s">
        <v>575</v>
      </c>
      <c r="D611" s="70" t="s">
        <v>577</v>
      </c>
      <c r="E611" s="62" t="n">
        <v>1983</v>
      </c>
      <c r="F611" s="62" t="n">
        <v>2013</v>
      </c>
      <c r="G611" s="62" t="s">
        <v>92</v>
      </c>
      <c r="H611" s="62" t="n">
        <v>2</v>
      </c>
      <c r="I611" s="62" t="n">
        <v>3</v>
      </c>
      <c r="J611" s="68" t="n">
        <v>1202.5</v>
      </c>
      <c r="K611" s="68" t="n">
        <v>1023.8</v>
      </c>
      <c r="L611" s="68" t="n">
        <v>0</v>
      </c>
      <c r="M611" s="71" t="n">
        <v>32</v>
      </c>
      <c r="N611" s="65" t="n">
        <f aca="false" ca="false" dt2D="false" dtr="false" t="normal">+O611+P611+Q611+R611+S611+T611</f>
        <v>240405.16999999998</v>
      </c>
      <c r="O611" s="68" t="n"/>
      <c r="P611" s="63" t="n">
        <v>64175.08</v>
      </c>
      <c r="Q611" s="63" t="n">
        <v>0</v>
      </c>
      <c r="R611" s="63" t="n">
        <v>176230.09</v>
      </c>
      <c r="S611" s="63" t="n"/>
      <c r="T611" s="68" t="n"/>
      <c r="U611" s="63" t="n">
        <f aca="false" ca="false" dt2D="false" dtr="false" t="normal">$N611/($K611+$L611)</f>
        <v>234.81653643289704</v>
      </c>
      <c r="V611" s="63" t="n">
        <f aca="false" ca="false" dt2D="false" dtr="false" t="normal">$N611/($K611+$L611)</f>
        <v>234.81653643289704</v>
      </c>
      <c r="W611" s="89" t="n">
        <v>2021</v>
      </c>
      <c r="X611" s="4" t="n">
        <f aca="false" ca="false" dt2D="false" dtr="false" t="normal">+N611-'Приложение №2'!F611</f>
        <v>0</v>
      </c>
      <c r="Y611" s="120" t="e">
        <f aca="false" ca="false" dt2D="false" dtr="false" t="normal">+P611-'[1]Приложение №1'!$P408</f>
        <v>#GETTING_DATA</v>
      </c>
      <c r="AA611" s="65" t="n">
        <f aca="false" ca="false" dt2D="false" dtr="false" t="normal">SUM(AB611:AP611)</f>
        <v>240405.16999999998</v>
      </c>
      <c r="AB611" s="68" t="n"/>
      <c r="AC611" s="68" t="n"/>
      <c r="AD611" s="68" t="n"/>
      <c r="AE611" s="68" t="n"/>
      <c r="AF611" s="68" t="n"/>
      <c r="AG611" s="68" t="n"/>
      <c r="AH611" s="68" t="n"/>
      <c r="AI611" s="68" t="n"/>
      <c r="AJ611" s="68" t="n"/>
      <c r="AK611" s="68" t="n"/>
      <c r="AL611" s="68" t="n"/>
      <c r="AM611" s="68" t="n"/>
      <c r="AN611" s="68" t="n">
        <v>210805.65</v>
      </c>
      <c r="AO611" s="63" t="n">
        <v>29599.52</v>
      </c>
      <c r="AP611" s="69" t="n"/>
      <c r="AQ611" s="55" t="n">
        <f aca="false" ca="false" dt2D="false" dtr="false" t="normal">+N611-'Приложение №2'!F611</f>
        <v>0</v>
      </c>
    </row>
    <row customHeight="true" ht="15" outlineLevel="0" r="612">
      <c r="A612" s="59" t="n">
        <f aca="false" ca="false" dt2D="false" dtr="false" t="normal">+A611+1</f>
        <v>589</v>
      </c>
      <c r="B612" s="60" t="n">
        <f aca="false" ca="false" dt2D="false" dtr="false" t="normal">+B611+1</f>
        <v>270</v>
      </c>
      <c r="C612" s="70" t="s">
        <v>575</v>
      </c>
      <c r="D612" s="70" t="s">
        <v>578</v>
      </c>
      <c r="E612" s="62" t="n">
        <v>1982</v>
      </c>
      <c r="F612" s="62" t="n">
        <v>1986</v>
      </c>
      <c r="G612" s="62" t="s">
        <v>92</v>
      </c>
      <c r="H612" s="62" t="n">
        <v>2</v>
      </c>
      <c r="I612" s="62" t="n">
        <v>3</v>
      </c>
      <c r="J612" s="68" t="n">
        <v>1131.7</v>
      </c>
      <c r="K612" s="68" t="n">
        <v>1086.3</v>
      </c>
      <c r="L612" s="68" t="n">
        <v>0</v>
      </c>
      <c r="M612" s="71" t="n">
        <v>39</v>
      </c>
      <c r="N612" s="65" t="n">
        <f aca="false" ca="false" dt2D="false" dtr="false" t="normal">+O612+P612+Q612+R612+S612+T612</f>
        <v>215779.01</v>
      </c>
      <c r="O612" s="68" t="n"/>
      <c r="P612" s="63" t="n">
        <v>57966.55</v>
      </c>
      <c r="Q612" s="63" t="n"/>
      <c r="R612" s="63" t="n">
        <v>157812.46</v>
      </c>
      <c r="S612" s="63" t="n"/>
      <c r="T612" s="68" t="n"/>
      <c r="U612" s="63" t="n">
        <f aca="false" ca="false" dt2D="false" dtr="false" t="normal">$N612/($K612+$L612)</f>
        <v>198.63666574611068</v>
      </c>
      <c r="V612" s="63" t="n">
        <f aca="false" ca="false" dt2D="false" dtr="false" t="normal">$N612/($K612+$L612)</f>
        <v>198.63666574611068</v>
      </c>
      <c r="W612" s="89" t="n">
        <v>2021</v>
      </c>
      <c r="X612" s="4" t="n">
        <f aca="false" ca="false" dt2D="false" dtr="false" t="normal">+N612-'Приложение №2'!F612</f>
        <v>0.000000000029103830456733704</v>
      </c>
      <c r="Y612" s="120" t="e">
        <f aca="false" ca="false" dt2D="false" dtr="false" t="normal">+P612-'[1]Приложение №1'!$P387</f>
        <v>#GETTING_DATA</v>
      </c>
      <c r="AA612" s="65" t="n">
        <f aca="false" ca="false" dt2D="false" dtr="false" t="normal">SUM(AB612:AP612)</f>
        <v>132969.65</v>
      </c>
      <c r="AB612" s="68" t="n">
        <v>0</v>
      </c>
      <c r="AC612" s="68" t="n">
        <v>0</v>
      </c>
      <c r="AD612" s="68" t="n">
        <v>0</v>
      </c>
      <c r="AE612" s="68" t="n">
        <v>0</v>
      </c>
      <c r="AF612" s="68" t="n">
        <v>0</v>
      </c>
      <c r="AG612" s="68" t="n"/>
      <c r="AH612" s="68" t="n">
        <v>0</v>
      </c>
      <c r="AI612" s="68" t="n">
        <v>0</v>
      </c>
      <c r="AJ612" s="68" t="n"/>
      <c r="AK612" s="68" t="n"/>
      <c r="AL612" s="68" t="n"/>
      <c r="AM612" s="68" t="n"/>
      <c r="AN612" s="68" t="n">
        <v>102958.19</v>
      </c>
      <c r="AO612" s="63" t="n">
        <v>30011.46</v>
      </c>
      <c r="AP612" s="69" t="n"/>
      <c r="AQ612" s="55" t="n">
        <f aca="false" ca="false" dt2D="false" dtr="false" t="normal">+N612-'Приложение №2'!F612</f>
        <v>0.000000000029103830456733704</v>
      </c>
    </row>
    <row customHeight="true" ht="15" outlineLevel="0" r="613">
      <c r="A613" s="59" t="n">
        <f aca="false" ca="false" dt2D="false" dtr="false" t="normal">+A612+1</f>
        <v>590</v>
      </c>
      <c r="B613" s="60" t="n">
        <f aca="false" ca="false" dt2D="false" dtr="false" t="normal">+B612+1</f>
        <v>271</v>
      </c>
      <c r="C613" s="70" t="s">
        <v>575</v>
      </c>
      <c r="D613" s="70" t="s">
        <v>579</v>
      </c>
      <c r="E613" s="62" t="n">
        <v>1983</v>
      </c>
      <c r="F613" s="62" t="n">
        <v>1986</v>
      </c>
      <c r="G613" s="62" t="s">
        <v>92</v>
      </c>
      <c r="H613" s="62" t="n">
        <v>2</v>
      </c>
      <c r="I613" s="62" t="n">
        <v>1</v>
      </c>
      <c r="J613" s="68" t="n">
        <v>701.8</v>
      </c>
      <c r="K613" s="68" t="n">
        <v>656.4</v>
      </c>
      <c r="L613" s="68" t="n">
        <v>0</v>
      </c>
      <c r="M613" s="71" t="n">
        <v>30</v>
      </c>
      <c r="N613" s="65" t="n">
        <f aca="false" ca="false" dt2D="false" dtr="false" t="normal">+O613+P613+Q613+R613+S613+T613</f>
        <v>202202.59000000003</v>
      </c>
      <c r="O613" s="68" t="n"/>
      <c r="P613" s="63" t="n">
        <v>55219.4</v>
      </c>
      <c r="Q613" s="63" t="n"/>
      <c r="R613" s="63" t="n">
        <v>146983.19</v>
      </c>
      <c r="S613" s="63" t="n"/>
      <c r="T613" s="68" t="n"/>
      <c r="U613" s="63" t="n">
        <f aca="false" ca="false" dt2D="false" dtr="false" t="normal">$N613/($K613+$L613)</f>
        <v>308.0478214503352</v>
      </c>
      <c r="V613" s="63" t="n">
        <f aca="false" ca="false" dt2D="false" dtr="false" t="normal">$N613/($K613+$L613)</f>
        <v>308.0478214503352</v>
      </c>
      <c r="W613" s="89" t="n">
        <v>2021</v>
      </c>
      <c r="X613" s="4" t="n">
        <f aca="false" ca="false" dt2D="false" dtr="false" t="normal">+N613-'Приложение №2'!F613</f>
        <v>0.000000000029103830456733704</v>
      </c>
      <c r="Y613" s="120" t="e">
        <f aca="false" ca="false" dt2D="false" dtr="false" t="normal">+P613-'[1]Приложение №1'!$P430</f>
        <v>#GETTING_DATA</v>
      </c>
      <c r="AA613" s="65" t="n">
        <f aca="false" ca="false" dt2D="false" dtr="false" t="normal">SUM(AB613:AP613)</f>
        <v>123317.74</v>
      </c>
      <c r="AB613" s="68" t="n">
        <v>0</v>
      </c>
      <c r="AC613" s="68" t="n">
        <v>0</v>
      </c>
      <c r="AD613" s="68" t="n">
        <v>0</v>
      </c>
      <c r="AE613" s="68" t="n">
        <v>0</v>
      </c>
      <c r="AF613" s="68" t="n">
        <v>0</v>
      </c>
      <c r="AG613" s="68" t="n"/>
      <c r="AH613" s="68" t="n">
        <v>0</v>
      </c>
      <c r="AI613" s="68" t="n">
        <v>0</v>
      </c>
      <c r="AJ613" s="68" t="n"/>
      <c r="AK613" s="68" t="n"/>
      <c r="AL613" s="68" t="n"/>
      <c r="AM613" s="68" t="n"/>
      <c r="AN613" s="68" t="n">
        <v>96330.75</v>
      </c>
      <c r="AO613" s="63" t="n">
        <v>26986.99</v>
      </c>
      <c r="AP613" s="69" t="n"/>
      <c r="AQ613" s="55" t="n">
        <f aca="false" ca="false" dt2D="false" dtr="false" t="normal">+N613-'Приложение №2'!F613</f>
        <v>0.000000000029103830456733704</v>
      </c>
    </row>
    <row customHeight="true" ht="15" outlineLevel="0" r="614">
      <c r="A614" s="59" t="n">
        <f aca="false" ca="false" dt2D="false" dtr="false" t="normal">+A613+1</f>
        <v>591</v>
      </c>
      <c r="B614" s="60" t="n">
        <f aca="false" ca="false" dt2D="false" dtr="false" t="normal">+B613+1</f>
        <v>272</v>
      </c>
      <c r="C614" s="70" t="s">
        <v>225</v>
      </c>
      <c r="D614" s="70" t="s">
        <v>580</v>
      </c>
      <c r="E614" s="62" t="n">
        <v>1979</v>
      </c>
      <c r="F614" s="62" t="n">
        <v>1979</v>
      </c>
      <c r="G614" s="62" t="s">
        <v>92</v>
      </c>
      <c r="H614" s="62" t="n">
        <v>2</v>
      </c>
      <c r="I614" s="62" t="n">
        <v>2</v>
      </c>
      <c r="J614" s="68" t="n">
        <v>439.04</v>
      </c>
      <c r="K614" s="68" t="n">
        <v>386.8</v>
      </c>
      <c r="L614" s="68" t="n">
        <v>0</v>
      </c>
      <c r="M614" s="71" t="n">
        <v>22</v>
      </c>
      <c r="N614" s="65" t="n">
        <f aca="false" ca="false" dt2D="false" dtr="false" t="normal">SUBTOTAL(9, P614:T614)</f>
        <v>89949.12</v>
      </c>
      <c r="O614" s="88" t="n"/>
      <c r="P614" s="63" t="n"/>
      <c r="Q614" s="63" t="n"/>
      <c r="R614" s="63" t="n">
        <v>89949.12</v>
      </c>
      <c r="S614" s="63" t="n"/>
      <c r="T614" s="68" t="n"/>
      <c r="U614" s="63" t="n">
        <f aca="false" ca="false" dt2D="false" dtr="false" t="normal">$N614/($K614+$L614)</f>
        <v>232.54684591520163</v>
      </c>
      <c r="V614" s="63" t="n">
        <f aca="false" ca="false" dt2D="false" dtr="false" t="normal">$N614/($K614+$L614)</f>
        <v>232.54684591520163</v>
      </c>
      <c r="W614" s="89" t="n">
        <v>2021</v>
      </c>
      <c r="X614" s="4" t="n">
        <f aca="false" ca="false" dt2D="false" dtr="false" t="normal">+N614-'Приложение №2'!F614</f>
        <v>0</v>
      </c>
      <c r="Y614" s="120" t="e">
        <f aca="false" ca="false" dt2D="false" dtr="false" t="normal">+P614-'[1]Приложение №1'!$P395</f>
        <v>#GETTING_DATA</v>
      </c>
      <c r="AA614" s="65" t="n">
        <f aca="false" ca="false" dt2D="false" dtr="false" t="normal">SUM(AB614:AP614)</f>
        <v>1176421.26</v>
      </c>
      <c r="AB614" s="68" t="n">
        <v>0</v>
      </c>
      <c r="AC614" s="68" t="n">
        <v>0</v>
      </c>
      <c r="AD614" s="68" t="n">
        <v>0</v>
      </c>
      <c r="AE614" s="68" t="n">
        <v>0</v>
      </c>
      <c r="AF614" s="68" t="n">
        <v>0</v>
      </c>
      <c r="AG614" s="68" t="n"/>
      <c r="AH614" s="68" t="n">
        <v>0</v>
      </c>
      <c r="AI614" s="68" t="n">
        <v>0</v>
      </c>
      <c r="AJ614" s="68" t="n">
        <v>1036121.2605324</v>
      </c>
      <c r="AK614" s="68" t="n">
        <v>0</v>
      </c>
      <c r="AL614" s="68" t="n">
        <v>0</v>
      </c>
      <c r="AM614" s="68" t="n">
        <v>0</v>
      </c>
      <c r="AN614" s="68" t="n">
        <v>105877.9134</v>
      </c>
      <c r="AO614" s="63" t="n">
        <v>11764.2126</v>
      </c>
      <c r="AP614" s="69" t="n">
        <v>22657.8734676</v>
      </c>
      <c r="AQ614" s="55" t="n">
        <f aca="false" ca="false" dt2D="false" dtr="false" t="normal">+N614-'Приложение №2'!F614</f>
        <v>0</v>
      </c>
    </row>
    <row customHeight="true" ht="15" outlineLevel="0" r="615">
      <c r="A615" s="59" t="n">
        <f aca="false" ca="false" dt2D="false" dtr="false" t="normal">+A614+1</f>
        <v>592</v>
      </c>
      <c r="B615" s="60" t="n">
        <f aca="false" ca="false" dt2D="false" dtr="false" t="normal">+B614+1</f>
        <v>273</v>
      </c>
      <c r="C615" s="70" t="s">
        <v>581</v>
      </c>
      <c r="D615" s="70" t="s">
        <v>582</v>
      </c>
      <c r="E615" s="62" t="n">
        <v>1978</v>
      </c>
      <c r="F615" s="62" t="n">
        <v>1978</v>
      </c>
      <c r="G615" s="62" t="s">
        <v>92</v>
      </c>
      <c r="H615" s="62" t="n">
        <v>2</v>
      </c>
      <c r="I615" s="62" t="n">
        <v>1</v>
      </c>
      <c r="J615" s="68" t="n">
        <v>718.3</v>
      </c>
      <c r="K615" s="68" t="n">
        <v>636.9</v>
      </c>
      <c r="L615" s="68" t="n">
        <v>3</v>
      </c>
      <c r="M615" s="71" t="n">
        <v>27</v>
      </c>
      <c r="N615" s="65" t="n">
        <f aca="false" ca="false" dt2D="false" dtr="false" t="normal">SUBTOTAL(9, P615:T615)</f>
        <v>43421.130000000005</v>
      </c>
      <c r="O615" s="68" t="n"/>
      <c r="P615" s="63" t="n"/>
      <c r="Q615" s="63" t="n"/>
      <c r="R615" s="63" t="n">
        <v>22026.34</v>
      </c>
      <c r="S615" s="63" t="n">
        <v>21394.79</v>
      </c>
      <c r="T615" s="68" t="n"/>
      <c r="U615" s="63" t="n">
        <f aca="false" ca="false" dt2D="false" dtr="false" t="normal">$N615/($K615+$L615)</f>
        <v>67.85611814345992</v>
      </c>
      <c r="V615" s="63" t="n">
        <f aca="false" ca="false" dt2D="false" dtr="false" t="normal">$N615/($K615+$L615)</f>
        <v>67.85611814345992</v>
      </c>
      <c r="W615" s="89" t="n">
        <v>2021</v>
      </c>
      <c r="X615" s="4" t="n">
        <f aca="false" ca="false" dt2D="false" dtr="false" t="normal">+N615-'Приложение №2'!F615</f>
        <v>0.000000000007275957614183426</v>
      </c>
      <c r="Y615" s="120" t="e">
        <f aca="false" ca="false" dt2D="false" dtr="false" t="normal">+P615-'[1]Приложение №1'!$P537</f>
        <v>#GETTING_DATA</v>
      </c>
      <c r="AA615" s="65" t="n">
        <f aca="false" ca="false" dt2D="false" dtr="false" t="normal">SUM(AB615:AP615)</f>
        <v>4599876.36</v>
      </c>
      <c r="AB615" s="68" t="n">
        <v>0</v>
      </c>
      <c r="AC615" s="68" t="n">
        <v>0</v>
      </c>
      <c r="AD615" s="68" t="n">
        <v>0</v>
      </c>
      <c r="AE615" s="68" t="n">
        <v>0</v>
      </c>
      <c r="AF615" s="68" t="n">
        <v>0</v>
      </c>
      <c r="AG615" s="68" t="n"/>
      <c r="AH615" s="68" t="n">
        <v>0</v>
      </c>
      <c r="AI615" s="68" t="n">
        <v>0</v>
      </c>
      <c r="AJ615" s="68" t="n">
        <v>0</v>
      </c>
      <c r="AK615" s="68" t="n">
        <v>0</v>
      </c>
      <c r="AL615" s="68" t="n">
        <v>4429589.088078</v>
      </c>
      <c r="AM615" s="68" t="n">
        <v>0</v>
      </c>
      <c r="AN615" s="68" t="n">
        <v>43421.13</v>
      </c>
      <c r="AO615" s="63" t="n">
        <v>30000</v>
      </c>
      <c r="AP615" s="69" t="n">
        <v>96866.141922</v>
      </c>
      <c r="AQ615" s="55" t="n">
        <f aca="false" ca="false" dt2D="false" dtr="false" t="normal">+N615-'Приложение №2'!F615</f>
        <v>0.000000000007275957614183426</v>
      </c>
    </row>
    <row customHeight="true" ht="15" outlineLevel="0" r="616">
      <c r="A616" s="59" t="n">
        <f aca="false" ca="false" dt2D="false" dtr="false" t="normal">+A615+1</f>
        <v>593</v>
      </c>
      <c r="B616" s="60" t="n">
        <f aca="false" ca="false" dt2D="false" dtr="false" t="normal">+B615+1</f>
        <v>274</v>
      </c>
      <c r="C616" s="70" t="s">
        <v>581</v>
      </c>
      <c r="D616" s="70" t="s">
        <v>583</v>
      </c>
      <c r="E616" s="62" t="n">
        <v>1983</v>
      </c>
      <c r="F616" s="62" t="n">
        <v>1983</v>
      </c>
      <c r="G616" s="62" t="s">
        <v>92</v>
      </c>
      <c r="H616" s="62" t="n">
        <v>2</v>
      </c>
      <c r="I616" s="62" t="n">
        <v>1</v>
      </c>
      <c r="J616" s="68" t="n">
        <v>730.7</v>
      </c>
      <c r="K616" s="68" t="n">
        <v>614.1</v>
      </c>
      <c r="L616" s="68" t="n">
        <v>0</v>
      </c>
      <c r="M616" s="71" t="n">
        <v>32</v>
      </c>
      <c r="N616" s="65" t="n">
        <f aca="false" ca="false" dt2D="false" dtr="false" t="normal">SUBTOTAL(9, P616:T616)</f>
        <v>172902.33000000002</v>
      </c>
      <c r="O616" s="68" t="n"/>
      <c r="P616" s="63" t="n"/>
      <c r="Q616" s="63" t="n"/>
      <c r="R616" s="63" t="n">
        <v>60870.7</v>
      </c>
      <c r="S616" s="63" t="n">
        <v>112031.63</v>
      </c>
      <c r="T616" s="68" t="n"/>
      <c r="U616" s="63" t="n">
        <f aca="false" ca="false" dt2D="false" dtr="false" t="normal">$N616/($K616+$L616)</f>
        <v>281.55403028822667</v>
      </c>
      <c r="V616" s="63" t="n">
        <f aca="false" ca="false" dt2D="false" dtr="false" t="normal">$N616/($K616+$L616)</f>
        <v>281.55403028822667</v>
      </c>
      <c r="W616" s="89" t="n">
        <v>2021</v>
      </c>
      <c r="X616" s="4" t="n">
        <f aca="false" ca="false" dt2D="false" dtr="false" t="normal">+N616-'Приложение №2'!F616</f>
        <v>0.000000000029103830456733704</v>
      </c>
      <c r="Y616" s="120" t="e">
        <f aca="false" ca="false" dt2D="false" dtr="false" t="normal">+P616-'[1]Приложение №1'!$P537</f>
        <v>#GETTING_DATA</v>
      </c>
      <c r="AA616" s="65" t="n">
        <f aca="false" ca="false" dt2D="false" dtr="false" t="normal">SUM(AB616:AP616)</f>
        <v>11357521.590000002</v>
      </c>
      <c r="AB616" s="68" t="n">
        <v>1997262.230166</v>
      </c>
      <c r="AC616" s="68" t="n">
        <v>712163.261838</v>
      </c>
      <c r="AD616" s="68" t="n">
        <v>266918.669304</v>
      </c>
      <c r="AE616" s="68" t="n">
        <v>1132270.213662</v>
      </c>
      <c r="AF616" s="68" t="n">
        <v>0</v>
      </c>
      <c r="AG616" s="68" t="n"/>
      <c r="AH616" s="68" t="n">
        <v>367095.358014</v>
      </c>
      <c r="AI616" s="68" t="n">
        <v>0</v>
      </c>
      <c r="AJ616" s="68" t="n">
        <v>2451230.934054</v>
      </c>
      <c r="AK616" s="68" t="n">
        <v>0</v>
      </c>
      <c r="AL616" s="68" t="n">
        <v>0</v>
      </c>
      <c r="AM616" s="68" t="n">
        <v>3988969.740798</v>
      </c>
      <c r="AN616" s="68" t="n">
        <v>159433.22</v>
      </c>
      <c r="AO616" s="63" t="n">
        <v>43469.11</v>
      </c>
      <c r="AP616" s="69" t="n">
        <v>238708.852164</v>
      </c>
      <c r="AQ616" s="55" t="n">
        <f aca="false" ca="false" dt2D="false" dtr="false" t="normal">+N616-'Приложение №2'!F616</f>
        <v>0.000000000029103830456733704</v>
      </c>
    </row>
    <row customHeight="true" ht="15" outlineLevel="0" r="617">
      <c r="A617" s="59" t="n">
        <f aca="false" ca="false" dt2D="false" dtr="false" t="normal">+A616+1</f>
        <v>594</v>
      </c>
      <c r="B617" s="60" t="n">
        <f aca="false" ca="false" dt2D="false" dtr="false" t="normal">+B616+1</f>
        <v>275</v>
      </c>
      <c r="C617" s="70" t="s">
        <v>581</v>
      </c>
      <c r="D617" s="70" t="s">
        <v>584</v>
      </c>
      <c r="E617" s="62" t="n">
        <v>1983</v>
      </c>
      <c r="F617" s="62" t="n">
        <v>1983</v>
      </c>
      <c r="G617" s="62" t="s">
        <v>92</v>
      </c>
      <c r="H617" s="62" t="n">
        <v>2</v>
      </c>
      <c r="I617" s="62" t="n">
        <v>1</v>
      </c>
      <c r="J617" s="68" t="n">
        <v>307.6</v>
      </c>
      <c r="K617" s="68" t="n">
        <v>307.6</v>
      </c>
      <c r="L617" s="68" t="n">
        <v>0</v>
      </c>
      <c r="M617" s="71" t="n">
        <v>8</v>
      </c>
      <c r="N617" s="65" t="n">
        <f aca="false" ca="false" dt2D="false" dtr="false" t="normal">SUBTOTAL(9, P617:T617)</f>
        <v>131732.42</v>
      </c>
      <c r="O617" s="68" t="n"/>
      <c r="P617" s="63" t="n"/>
      <c r="Q617" s="63" t="n"/>
      <c r="R617" s="63" t="n">
        <v>52341.79</v>
      </c>
      <c r="S617" s="63" t="n">
        <v>79390.63</v>
      </c>
      <c r="T617" s="68" t="n"/>
      <c r="U617" s="63" t="n">
        <f aca="false" ca="false" dt2D="false" dtr="false" t="normal">$N617/($K617+$L617)</f>
        <v>428.25884265279586</v>
      </c>
      <c r="V617" s="63" t="n">
        <f aca="false" ca="false" dt2D="false" dtr="false" t="normal">$N617/($K617+$L617)</f>
        <v>428.25884265279586</v>
      </c>
      <c r="W617" s="89" t="n">
        <v>2021</v>
      </c>
      <c r="X617" s="4" t="n">
        <f aca="false" ca="false" dt2D="false" dtr="false" t="normal">+N617-'Приложение №2'!F617</f>
        <v>0</v>
      </c>
      <c r="Y617" s="120" t="e">
        <f aca="false" ca="false" dt2D="false" dtr="false" t="normal">+P617-'[1]Приложение №1'!$P537</f>
        <v>#GETTING_DATA</v>
      </c>
      <c r="AA617" s="65" t="n">
        <f aca="false" ca="false" dt2D="false" dtr="false" t="normal">SUM(AB617:AP617)</f>
        <v>5688932.82</v>
      </c>
      <c r="AB617" s="68" t="n">
        <v>988647.168768</v>
      </c>
      <c r="AC617" s="68" t="n">
        <v>345888.880722</v>
      </c>
      <c r="AD617" s="68" t="n">
        <v>127367.275644</v>
      </c>
      <c r="AE617" s="68" t="n">
        <v>558197.031462</v>
      </c>
      <c r="AF617" s="68" t="n">
        <v>0</v>
      </c>
      <c r="AG617" s="68" t="n"/>
      <c r="AH617" s="68" t="n">
        <v>183876.454356</v>
      </c>
      <c r="AI617" s="68" t="n">
        <v>0</v>
      </c>
      <c r="AJ617" s="68" t="n">
        <v>1211777.148036</v>
      </c>
      <c r="AK617" s="68" t="n">
        <v>0</v>
      </c>
      <c r="AL617" s="68" t="n">
        <v>0</v>
      </c>
      <c r="AM617" s="68" t="n">
        <v>1980696.77316</v>
      </c>
      <c r="AN617" s="68" t="n">
        <v>131844.07</v>
      </c>
      <c r="AO617" s="63" t="n">
        <v>42628.57</v>
      </c>
      <c r="AP617" s="69" t="n">
        <v>118009.447852</v>
      </c>
      <c r="AQ617" s="55" t="n">
        <f aca="false" ca="false" dt2D="false" dtr="false" t="normal">+N617-'Приложение №2'!F617</f>
        <v>0</v>
      </c>
    </row>
    <row outlineLevel="0" r="618">
      <c r="A618" s="59" t="n">
        <f aca="false" ca="false" dt2D="false" dtr="false" t="normal">+A617+1</f>
        <v>595</v>
      </c>
      <c r="B618" s="60" t="n">
        <f aca="false" ca="false" dt2D="false" dtr="false" t="normal">+B617+1</f>
        <v>276</v>
      </c>
      <c r="C618" s="70" t="s">
        <v>585</v>
      </c>
      <c r="D618" s="70" t="s">
        <v>586</v>
      </c>
      <c r="E618" s="62" t="n">
        <v>1971</v>
      </c>
      <c r="F618" s="62" t="n">
        <v>1971</v>
      </c>
      <c r="G618" s="62" t="s">
        <v>92</v>
      </c>
      <c r="H618" s="62" t="n">
        <v>2</v>
      </c>
      <c r="I618" s="62" t="n">
        <v>1</v>
      </c>
      <c r="J618" s="68" t="n">
        <v>614.8</v>
      </c>
      <c r="K618" s="68" t="n">
        <v>371.4</v>
      </c>
      <c r="L618" s="68" t="n">
        <v>223</v>
      </c>
      <c r="M618" s="71" t="n">
        <v>25</v>
      </c>
      <c r="N618" s="65" t="n">
        <f aca="false" ca="false" dt2D="false" dtr="false" t="normal">SUBTOTAL(9, P618:T618)</f>
        <v>165696.96</v>
      </c>
      <c r="O618" s="88" t="n"/>
      <c r="P618" s="63" t="n"/>
      <c r="Q618" s="63" t="n"/>
      <c r="R618" s="63" t="n">
        <v>165696.96</v>
      </c>
      <c r="S618" s="63" t="n"/>
      <c r="T618" s="68" t="n"/>
      <c r="U618" s="63" t="n">
        <f aca="false" ca="false" dt2D="false" dtr="false" t="normal">$N618/($K618+$L618)</f>
        <v>278.76339165545085</v>
      </c>
      <c r="V618" s="63" t="n">
        <f aca="false" ca="false" dt2D="false" dtr="false" t="normal">$N618/($K618+$L618)</f>
        <v>278.76339165545085</v>
      </c>
      <c r="W618" s="89" t="n">
        <v>2021</v>
      </c>
      <c r="X618" s="4" t="n">
        <f aca="false" ca="false" dt2D="false" dtr="false" t="normal">+N618-'Приложение №2'!F618</f>
        <v>0</v>
      </c>
      <c r="Y618" s="120" t="e">
        <f aca="false" ca="false" dt2D="false" dtr="false" t="normal">+P618-'[1]Приложение №1'!$P415</f>
        <v>#GETTING_DATA</v>
      </c>
      <c r="AA618" s="65" t="n">
        <f aca="false" ca="false" dt2D="false" dtr="false" t="normal">SUM(AB618:AP618)</f>
        <v>2695841.76</v>
      </c>
      <c r="AB618" s="68" t="n">
        <v>0</v>
      </c>
      <c r="AC618" s="68" t="n">
        <v>0</v>
      </c>
      <c r="AD618" s="68" t="n">
        <v>0</v>
      </c>
      <c r="AE618" s="68" t="n">
        <v>0</v>
      </c>
      <c r="AF618" s="68" t="n">
        <v>0</v>
      </c>
      <c r="AG618" s="68" t="n">
        <v>0</v>
      </c>
      <c r="AH618" s="68" t="n">
        <v>0</v>
      </c>
      <c r="AI618" s="68" t="n">
        <v>0</v>
      </c>
      <c r="AJ618" s="68" t="n">
        <v>2374335.6717024</v>
      </c>
      <c r="AK618" s="68" t="n">
        <v>0</v>
      </c>
      <c r="AL618" s="72" t="n">
        <v>0</v>
      </c>
      <c r="AM618" s="68" t="n">
        <v>0</v>
      </c>
      <c r="AN618" s="68" t="n">
        <v>242625.7584</v>
      </c>
      <c r="AO618" s="63" t="n">
        <v>26958.4176</v>
      </c>
      <c r="AP618" s="69" t="n">
        <v>51921.9122976</v>
      </c>
      <c r="AQ618" s="55" t="n">
        <f aca="false" ca="false" dt2D="false" dtr="false" t="normal">+N618-'Приложение №2'!F618</f>
        <v>0</v>
      </c>
    </row>
    <row customHeight="true" ht="15" outlineLevel="0" r="619">
      <c r="A619" s="59" t="n">
        <f aca="false" ca="false" dt2D="false" dtr="false" t="normal">+A618+1</f>
        <v>596</v>
      </c>
      <c r="B619" s="60" t="n">
        <f aca="false" ca="false" dt2D="false" dtr="false" t="normal">+B618+1</f>
        <v>277</v>
      </c>
      <c r="C619" s="70" t="s">
        <v>178</v>
      </c>
      <c r="D619" s="70" t="s">
        <v>587</v>
      </c>
      <c r="E619" s="62" t="n">
        <v>1970</v>
      </c>
      <c r="F619" s="62" t="n">
        <v>2013</v>
      </c>
      <c r="G619" s="62" t="s">
        <v>70</v>
      </c>
      <c r="H619" s="62" t="n">
        <v>4</v>
      </c>
      <c r="I619" s="62" t="n">
        <v>2</v>
      </c>
      <c r="J619" s="68" t="n">
        <v>1446.8</v>
      </c>
      <c r="K619" s="68" t="n">
        <v>1298.1</v>
      </c>
      <c r="L619" s="68" t="n">
        <v>0</v>
      </c>
      <c r="M619" s="71" t="n">
        <v>57</v>
      </c>
      <c r="N619" s="65" t="n">
        <f aca="false" ca="false" dt2D="false" dtr="false" t="normal">SUM(O619:T619)</f>
        <v>11648</v>
      </c>
      <c r="O619" s="68" t="n"/>
      <c r="P619" s="63" t="n"/>
      <c r="Q619" s="63" t="n"/>
      <c r="R619" s="63" t="n">
        <v>11648</v>
      </c>
      <c r="S619" s="63" t="n"/>
      <c r="T619" s="63" t="n"/>
      <c r="U619" s="63" t="n">
        <f aca="false" ca="false" dt2D="false" dtr="false" t="normal">$N619/($K619+$L619)</f>
        <v>8.973114552037593</v>
      </c>
      <c r="V619" s="63" t="n">
        <f aca="false" ca="false" dt2D="false" dtr="false" t="normal">$N619/($K619+$L619)</f>
        <v>8.973114552037593</v>
      </c>
      <c r="W619" s="89" t="n">
        <v>2021</v>
      </c>
      <c r="X619" s="4" t="n">
        <f aca="false" ca="false" dt2D="false" dtr="false" t="normal">+N619-'Приложение №2'!F619</f>
        <v>0</v>
      </c>
      <c r="Y619" s="120" t="e">
        <f aca="false" ca="false" dt2D="false" dtr="false" t="normal">+P619-'[1]Приложение №1'!$P467</f>
        <v>#GETTING_DATA</v>
      </c>
      <c r="AA619" s="65" t="n">
        <f aca="false" ca="false" dt2D="false" dtr="false" t="normal">SUM(AB619:AP619)</f>
        <v>1958621.6233209604</v>
      </c>
      <c r="AB619" s="68" t="n">
        <v>0</v>
      </c>
      <c r="AC619" s="68" t="n">
        <v>0</v>
      </c>
      <c r="AD619" s="68" t="n">
        <v>1705869.33731788</v>
      </c>
      <c r="AE619" s="68" t="n">
        <v>0</v>
      </c>
      <c r="AF619" s="68" t="n">
        <v>0</v>
      </c>
      <c r="AG619" s="68" t="n"/>
      <c r="AH619" s="68" t="n">
        <v>0</v>
      </c>
      <c r="AI619" s="68" t="n">
        <v>0</v>
      </c>
      <c r="AJ619" s="68" t="n">
        <v>0</v>
      </c>
      <c r="AK619" s="68" t="n">
        <v>0</v>
      </c>
      <c r="AL619" s="68" t="n">
        <v>0</v>
      </c>
      <c r="AM619" s="68" t="n">
        <v>0</v>
      </c>
      <c r="AN619" s="68" t="n">
        <v>195862.162332096</v>
      </c>
      <c r="AO619" s="63" t="n">
        <v>19586.2162332096</v>
      </c>
      <c r="AP619" s="69" t="n">
        <v>37303.907437771</v>
      </c>
      <c r="AQ619" s="55" t="n">
        <f aca="false" ca="false" dt2D="false" dtr="false" t="normal">+N619-'Приложение №2'!F619</f>
        <v>0</v>
      </c>
    </row>
    <row customHeight="true" ht="15" outlineLevel="0" r="620">
      <c r="A620" s="59" t="n">
        <f aca="false" ca="false" dt2D="false" dtr="false" t="normal">+A619+1</f>
        <v>597</v>
      </c>
      <c r="B620" s="60" t="n">
        <f aca="false" ca="false" dt2D="false" dtr="false" t="normal">+B619+1</f>
        <v>278</v>
      </c>
      <c r="C620" s="70" t="s">
        <v>178</v>
      </c>
      <c r="D620" s="70" t="s">
        <v>588</v>
      </c>
      <c r="E620" s="62" t="n">
        <v>1965</v>
      </c>
      <c r="F620" s="62" t="n">
        <v>2006</v>
      </c>
      <c r="G620" s="62" t="s">
        <v>70</v>
      </c>
      <c r="H620" s="62" t="n">
        <v>3</v>
      </c>
      <c r="I620" s="62" t="n">
        <v>2</v>
      </c>
      <c r="J620" s="68" t="n">
        <v>1057</v>
      </c>
      <c r="K620" s="68" t="n">
        <v>909.8</v>
      </c>
      <c r="L620" s="68" t="n">
        <v>0</v>
      </c>
      <c r="M620" s="71" t="n">
        <v>42</v>
      </c>
      <c r="N620" s="65" t="n">
        <f aca="false" ca="false" dt2D="false" dtr="false" t="normal">SUM(O620:T620)</f>
        <v>11481</v>
      </c>
      <c r="O620" s="68" t="n"/>
      <c r="P620" s="63" t="n"/>
      <c r="Q620" s="63" t="n"/>
      <c r="R620" s="63" t="n">
        <v>11481</v>
      </c>
      <c r="S620" s="63" t="n"/>
      <c r="T620" s="63" t="n"/>
      <c r="U620" s="63" t="n">
        <f aca="false" ca="false" dt2D="false" dtr="false" t="normal">$N620/($K620+$L620)</f>
        <v>12.619256979555947</v>
      </c>
      <c r="V620" s="63" t="n">
        <f aca="false" ca="false" dt2D="false" dtr="false" t="normal">$N620/($K620+$L620)</f>
        <v>12.619256979555947</v>
      </c>
      <c r="W620" s="89" t="n">
        <v>2021</v>
      </c>
      <c r="X620" s="4" t="n">
        <f aca="false" ca="false" dt2D="false" dtr="false" t="normal">+N620-'Приложение №2'!F620</f>
        <v>0</v>
      </c>
      <c r="Y620" s="120" t="e">
        <f aca="false" ca="false" dt2D="false" dtr="false" t="normal">+P620-'[1]Приложение №1'!$P464</f>
        <v>#GETTING_DATA</v>
      </c>
      <c r="AA620" s="65" t="n">
        <f aca="false" ca="false" dt2D="false" dtr="false" t="normal">SUM(AB620:AP620)</f>
        <v>8816238.861165216</v>
      </c>
      <c r="AB620" s="68" t="n">
        <v>4211114.59208373</v>
      </c>
      <c r="AC620" s="68" t="n">
        <v>2542939.34473887</v>
      </c>
      <c r="AD620" s="68" t="n">
        <v>1017036.53332148</v>
      </c>
      <c r="AE620" s="68" t="n">
        <v>0</v>
      </c>
      <c r="AF620" s="68" t="n">
        <v>0</v>
      </c>
      <c r="AG620" s="68" t="n"/>
      <c r="AH620" s="68" t="n">
        <v>0</v>
      </c>
      <c r="AI620" s="68" t="n">
        <v>0</v>
      </c>
      <c r="AJ620" s="68" t="n">
        <v>0</v>
      </c>
      <c r="AK620" s="68" t="n">
        <v>0</v>
      </c>
      <c r="AL620" s="68" t="n">
        <v>0</v>
      </c>
      <c r="AM620" s="68" t="n">
        <v>0</v>
      </c>
      <c r="AN620" s="68" t="n">
        <v>787047.992945885</v>
      </c>
      <c r="AO620" s="63" t="n">
        <v>88162.3886116522</v>
      </c>
      <c r="AP620" s="69" t="n">
        <v>169938.009463604</v>
      </c>
      <c r="AQ620" s="55" t="n">
        <f aca="false" ca="false" dt2D="false" dtr="false" t="normal">+N620-'Приложение №2'!F620</f>
        <v>0</v>
      </c>
    </row>
    <row customHeight="true" ht="15" outlineLevel="0" r="621">
      <c r="A621" s="59" t="n">
        <f aca="false" ca="false" dt2D="false" dtr="false" t="normal">+A620+1</f>
        <v>598</v>
      </c>
      <c r="B621" s="60" t="n">
        <f aca="false" ca="false" dt2D="false" dtr="false" t="normal">+B620+1</f>
        <v>279</v>
      </c>
      <c r="C621" s="70" t="s">
        <v>178</v>
      </c>
      <c r="D621" s="70" t="s">
        <v>589</v>
      </c>
      <c r="E621" s="62" t="n">
        <v>1993</v>
      </c>
      <c r="F621" s="62" t="n">
        <v>2013</v>
      </c>
      <c r="G621" s="62" t="s">
        <v>70</v>
      </c>
      <c r="H621" s="62" t="n">
        <v>5</v>
      </c>
      <c r="I621" s="62" t="n">
        <v>4</v>
      </c>
      <c r="J621" s="68" t="n">
        <v>3395.5</v>
      </c>
      <c r="K621" s="68" t="n">
        <v>2526.4</v>
      </c>
      <c r="L621" s="68" t="n">
        <v>0</v>
      </c>
      <c r="M621" s="71" t="n">
        <v>37</v>
      </c>
      <c r="N621" s="65" t="n">
        <f aca="false" ca="false" dt2D="false" dtr="false" t="normal">SUM(O621:T621)</f>
        <v>15659</v>
      </c>
      <c r="O621" s="68" t="n"/>
      <c r="P621" s="63" t="n"/>
      <c r="Q621" s="63" t="n"/>
      <c r="R621" s="63" t="n">
        <v>15659</v>
      </c>
      <c r="S621" s="63" t="n"/>
      <c r="T621" s="63" t="n"/>
      <c r="U621" s="63" t="n">
        <f aca="false" ca="false" dt2D="false" dtr="false" t="normal">$N621/($K621+$L621)</f>
        <v>6.198147561747941</v>
      </c>
      <c r="V621" s="63" t="n">
        <f aca="false" ca="false" dt2D="false" dtr="false" t="normal">$N621/($K621+$L621)</f>
        <v>6.198147561747941</v>
      </c>
      <c r="W621" s="89" t="n">
        <v>2021</v>
      </c>
      <c r="X621" s="4" t="n">
        <f aca="false" ca="false" dt2D="false" dtr="false" t="normal">+N621-'Приложение №2'!F621</f>
        <v>0</v>
      </c>
      <c r="Y621" s="120" t="e">
        <f aca="false" ca="false" dt2D="false" dtr="false" t="normal">+P621-'[1]Приложение №1'!$P465</f>
        <v>#GETTING_DATA</v>
      </c>
      <c r="AA621" s="65" t="n">
        <f aca="false" ca="false" dt2D="false" dtr="false" t="normal">SUM(AB621:AP621)</f>
        <v>6360267.759547854</v>
      </c>
      <c r="AB621" s="68" t="n">
        <v>0</v>
      </c>
      <c r="AC621" s="68" t="n">
        <v>0</v>
      </c>
      <c r="AD621" s="68" t="n">
        <v>3320012.55203752</v>
      </c>
      <c r="AE621" s="68" t="n">
        <v>2144673.88878886</v>
      </c>
      <c r="AF621" s="68" t="n">
        <v>0</v>
      </c>
      <c r="AG621" s="68" t="n"/>
      <c r="AH621" s="68" t="n">
        <v>0</v>
      </c>
      <c r="AI621" s="68" t="n">
        <v>0</v>
      </c>
      <c r="AJ621" s="68" t="n">
        <v>0</v>
      </c>
      <c r="AK621" s="68" t="n">
        <v>0</v>
      </c>
      <c r="AL621" s="68" t="n">
        <v>0</v>
      </c>
      <c r="AM621" s="68" t="n">
        <v>0</v>
      </c>
      <c r="AN621" s="68" t="n">
        <v>712477.016525874</v>
      </c>
      <c r="AO621" s="63" t="n">
        <v>63602.6775954785</v>
      </c>
      <c r="AP621" s="69" t="n">
        <v>119501.624600127</v>
      </c>
      <c r="AQ621" s="55" t="n">
        <f aca="false" ca="false" dt2D="false" dtr="false" t="normal">+N621-'Приложение №2'!F621</f>
        <v>0</v>
      </c>
    </row>
    <row customHeight="true" ht="15" outlineLevel="0" r="622">
      <c r="A622" s="59" t="n">
        <f aca="false" ca="false" dt2D="false" dtr="false" t="normal">+A621+1</f>
        <v>599</v>
      </c>
      <c r="B622" s="60" t="n">
        <f aca="false" ca="false" dt2D="false" dtr="false" t="normal">+B621+1</f>
        <v>280</v>
      </c>
      <c r="C622" s="70" t="s">
        <v>178</v>
      </c>
      <c r="D622" s="70" t="s">
        <v>590</v>
      </c>
      <c r="E622" s="62" t="n">
        <v>1969</v>
      </c>
      <c r="F622" s="62" t="n">
        <v>2013</v>
      </c>
      <c r="G622" s="62" t="s">
        <v>70</v>
      </c>
      <c r="H622" s="62" t="n">
        <v>4</v>
      </c>
      <c r="I622" s="62" t="n">
        <v>2</v>
      </c>
      <c r="J622" s="68" t="n">
        <v>1421.6</v>
      </c>
      <c r="K622" s="68" t="n">
        <v>1298.9</v>
      </c>
      <c r="L622" s="68" t="n">
        <v>0</v>
      </c>
      <c r="M622" s="71" t="n">
        <v>49</v>
      </c>
      <c r="N622" s="65" t="n">
        <f aca="false" ca="false" dt2D="false" dtr="false" t="normal">SUM(O622:T622)</f>
        <v>11618</v>
      </c>
      <c r="O622" s="68" t="n"/>
      <c r="P622" s="63" t="n"/>
      <c r="Q622" s="63" t="n"/>
      <c r="R622" s="63" t="n">
        <v>11618</v>
      </c>
      <c r="S622" s="63" t="n"/>
      <c r="T622" s="63" t="n"/>
      <c r="U622" s="63" t="n">
        <f aca="false" ca="false" dt2D="false" dtr="false" t="normal">$N622/($K622+$L622)</f>
        <v>8.944491492801601</v>
      </c>
      <c r="V622" s="63" t="n">
        <f aca="false" ca="false" dt2D="false" dtr="false" t="normal">$N622/($K622+$L622)</f>
        <v>8.944491492801601</v>
      </c>
      <c r="W622" s="89" t="n">
        <v>2021</v>
      </c>
      <c r="X622" s="4" t="n">
        <f aca="false" ca="false" dt2D="false" dtr="false" t="normal">+N622-'Приложение №2'!F622</f>
        <v>0</v>
      </c>
      <c r="Y622" s="120" t="e">
        <f aca="false" ca="false" dt2D="false" dtr="false" t="normal">+P622-'[1]Приложение №1'!$P466</f>
        <v>#GETTING_DATA</v>
      </c>
      <c r="AA622" s="65" t="n">
        <f aca="false" ca="false" dt2D="false" dtr="false" t="normal">SUM(AB622:AP622)</f>
        <v>1959828.6931142404</v>
      </c>
      <c r="AB622" s="68" t="n">
        <v>0</v>
      </c>
      <c r="AC622" s="68" t="n">
        <v>0</v>
      </c>
      <c r="AD622" s="68" t="n">
        <v>1706920.63958262</v>
      </c>
      <c r="AE622" s="68" t="n">
        <v>0</v>
      </c>
      <c r="AF622" s="68" t="n">
        <v>0</v>
      </c>
      <c r="AG622" s="68" t="n"/>
      <c r="AH622" s="68" t="n">
        <v>0</v>
      </c>
      <c r="AI622" s="68" t="n">
        <v>0</v>
      </c>
      <c r="AJ622" s="68" t="n">
        <v>0</v>
      </c>
      <c r="AK622" s="68" t="n">
        <v>0</v>
      </c>
      <c r="AL622" s="68" t="n">
        <v>0</v>
      </c>
      <c r="AM622" s="68" t="n">
        <v>0</v>
      </c>
      <c r="AN622" s="68" t="n">
        <v>195982.869311424</v>
      </c>
      <c r="AO622" s="63" t="n">
        <v>19598.2869311424</v>
      </c>
      <c r="AP622" s="69" t="n">
        <v>37326.8972890538</v>
      </c>
      <c r="AQ622" s="55" t="n">
        <f aca="false" ca="false" dt2D="false" dtr="false" t="normal">+N622-'Приложение №2'!F622</f>
        <v>0</v>
      </c>
    </row>
    <row customHeight="true" ht="15" outlineLevel="0" r="623">
      <c r="A623" s="59" t="n">
        <f aca="false" ca="false" dt2D="false" dtr="false" t="normal">+A622+1</f>
        <v>600</v>
      </c>
      <c r="B623" s="60" t="n">
        <f aca="false" ca="false" dt2D="false" dtr="false" t="normal">+B622+1</f>
        <v>281</v>
      </c>
      <c r="C623" s="70" t="s">
        <v>178</v>
      </c>
      <c r="D623" s="70" t="s">
        <v>591</v>
      </c>
      <c r="E623" s="62" t="n">
        <v>1967</v>
      </c>
      <c r="F623" s="62" t="n">
        <v>2013</v>
      </c>
      <c r="G623" s="62" t="s">
        <v>70</v>
      </c>
      <c r="H623" s="62" t="n">
        <v>3</v>
      </c>
      <c r="I623" s="62" t="n">
        <v>2</v>
      </c>
      <c r="J623" s="68" t="n">
        <v>1043.9</v>
      </c>
      <c r="K623" s="68" t="n">
        <v>641.8</v>
      </c>
      <c r="L623" s="68" t="n">
        <v>0</v>
      </c>
      <c r="M623" s="71" t="n">
        <v>24</v>
      </c>
      <c r="N623" s="65" t="n">
        <f aca="false" ca="false" dt2D="false" dtr="false" t="normal">SUM(O623:T623)</f>
        <v>22160</v>
      </c>
      <c r="O623" s="68" t="n"/>
      <c r="P623" s="63" t="n"/>
      <c r="Q623" s="63" t="n"/>
      <c r="R623" s="63" t="n">
        <v>22160</v>
      </c>
      <c r="S623" s="63" t="n"/>
      <c r="T623" s="63" t="n"/>
      <c r="U623" s="63" t="n">
        <f aca="false" ca="false" dt2D="false" dtr="false" t="normal">$N623/($K623+$L623)</f>
        <v>34.527890308507324</v>
      </c>
      <c r="V623" s="63" t="n">
        <f aca="false" ca="false" dt2D="false" dtr="false" t="normal">$N623/($K623+$L623)</f>
        <v>34.527890308507324</v>
      </c>
      <c r="W623" s="89" t="n">
        <v>2021</v>
      </c>
      <c r="X623" s="4" t="n">
        <f aca="false" ca="false" dt2D="false" dtr="false" t="normal">+N623-'Приложение №2'!F623</f>
        <v>0</v>
      </c>
      <c r="Y623" s="120" t="e">
        <f aca="false" ca="false" dt2D="false" dtr="false" t="normal">+P623-'[1]Приложение №1'!$P467</f>
        <v>#GETTING_DATA</v>
      </c>
      <c r="AA623" s="65" t="n">
        <f aca="false" ca="false" dt2D="false" dtr="false" t="normal">SUM(AB623:AP623)</f>
        <v>823749.4086681601</v>
      </c>
      <c r="AB623" s="68" t="n">
        <v>0</v>
      </c>
      <c r="AC623" s="68" t="n">
        <v>0</v>
      </c>
      <c r="AD623" s="68" t="n">
        <v>717447.842477169</v>
      </c>
      <c r="AE623" s="68" t="n">
        <v>0</v>
      </c>
      <c r="AF623" s="68" t="n">
        <v>0</v>
      </c>
      <c r="AG623" s="68" t="n"/>
      <c r="AH623" s="68" t="n">
        <v>0</v>
      </c>
      <c r="AI623" s="68" t="n">
        <v>0</v>
      </c>
      <c r="AJ623" s="68" t="n">
        <v>0</v>
      </c>
      <c r="AK623" s="68" t="n">
        <v>0</v>
      </c>
      <c r="AL623" s="68" t="n">
        <v>0</v>
      </c>
      <c r="AM623" s="68" t="n">
        <v>0</v>
      </c>
      <c r="AN623" s="68" t="n">
        <v>82374.940866816</v>
      </c>
      <c r="AO623" s="63" t="n">
        <v>8237.4940866816</v>
      </c>
      <c r="AP623" s="69" t="n">
        <v>15689.1312374938</v>
      </c>
      <c r="AQ623" s="55" t="n">
        <f aca="false" ca="false" dt2D="false" dtr="false" t="normal">+N623-'Приложение №2'!F623</f>
        <v>0</v>
      </c>
    </row>
    <row customHeight="true" ht="15" outlineLevel="0" r="624">
      <c r="A624" s="59" t="n">
        <f aca="false" ca="false" dt2D="false" dtr="false" t="normal">+A623+1</f>
        <v>601</v>
      </c>
      <c r="B624" s="60" t="n">
        <f aca="false" ca="false" dt2D="false" dtr="false" t="normal">+B623+1</f>
        <v>282</v>
      </c>
      <c r="C624" s="70" t="s">
        <v>178</v>
      </c>
      <c r="D624" s="70" t="s">
        <v>592</v>
      </c>
      <c r="E624" s="62" t="n">
        <v>1990</v>
      </c>
      <c r="F624" s="62" t="n">
        <v>2012</v>
      </c>
      <c r="G624" s="62" t="s">
        <v>70</v>
      </c>
      <c r="H624" s="62" t="n">
        <v>5</v>
      </c>
      <c r="I624" s="62" t="n">
        <v>4</v>
      </c>
      <c r="J624" s="68" t="n">
        <v>3306.7</v>
      </c>
      <c r="K624" s="68" t="n">
        <v>2790.3</v>
      </c>
      <c r="L624" s="68" t="n">
        <v>0</v>
      </c>
      <c r="M624" s="71" t="n">
        <v>110</v>
      </c>
      <c r="N624" s="65" t="n">
        <f aca="false" ca="false" dt2D="false" dtr="false" t="normal">SUM(O624:T624)</f>
        <v>14218</v>
      </c>
      <c r="O624" s="68" t="n"/>
      <c r="P624" s="63" t="n"/>
      <c r="Q624" s="63" t="n"/>
      <c r="R624" s="63" t="n">
        <v>14218</v>
      </c>
      <c r="S624" s="63" t="n"/>
      <c r="T624" s="63" t="n"/>
      <c r="U624" s="63" t="n">
        <f aca="false" ca="false" dt2D="false" dtr="false" t="normal">$N624/($K624+$L624)</f>
        <v>5.095509443429021</v>
      </c>
      <c r="V624" s="63" t="n">
        <f aca="false" ca="false" dt2D="false" dtr="false" t="normal">$N624/($K624+$L624)</f>
        <v>5.095509443429021</v>
      </c>
      <c r="W624" s="89" t="n">
        <v>2021</v>
      </c>
      <c r="X624" s="4" t="n">
        <f aca="false" ca="false" dt2D="false" dtr="false" t="normal">+N624-'Приложение №2'!F624</f>
        <v>0</v>
      </c>
      <c r="Y624" s="120" t="e">
        <f aca="false" ca="false" dt2D="false" dtr="false" t="normal">+P624-'[1]Приложение №1'!$P461</f>
        <v>#GETTING_DATA</v>
      </c>
      <c r="AA624" s="65" t="n">
        <f aca="false" ca="false" dt2D="false" dtr="false" t="normal">SUM(AB624:AP624)</f>
        <v>20902928.128522508</v>
      </c>
      <c r="AB624" s="68" t="n">
        <v>0</v>
      </c>
      <c r="AC624" s="68" t="n">
        <v>0</v>
      </c>
      <c r="AD624" s="68" t="n">
        <v>0</v>
      </c>
      <c r="AE624" s="68" t="n">
        <v>0</v>
      </c>
      <c r="AF624" s="68" t="n">
        <v>0</v>
      </c>
      <c r="AG624" s="68" t="n"/>
      <c r="AH624" s="68" t="n">
        <v>0</v>
      </c>
      <c r="AI624" s="68" t="n">
        <v>0</v>
      </c>
      <c r="AJ624" s="68" t="n">
        <v>18410044.9199149</v>
      </c>
      <c r="AK624" s="68" t="n">
        <v>0</v>
      </c>
      <c r="AL624" s="68" t="n">
        <v>0</v>
      </c>
      <c r="AM624" s="68" t="n">
        <v>0</v>
      </c>
      <c r="AN624" s="68" t="n">
        <v>1881263.53156703</v>
      </c>
      <c r="AO624" s="63" t="n">
        <v>209029.281285225</v>
      </c>
      <c r="AP624" s="69" t="n">
        <v>402590.395755343</v>
      </c>
      <c r="AQ624" s="55" t="n">
        <f aca="false" ca="false" dt2D="false" dtr="false" t="normal">+N624-'Приложение №2'!F624</f>
        <v>0</v>
      </c>
    </row>
    <row customHeight="true" ht="15" outlineLevel="0" r="625">
      <c r="A625" s="59" t="n">
        <f aca="false" ca="false" dt2D="false" dtr="false" t="normal">+A624+1</f>
        <v>602</v>
      </c>
      <c r="B625" s="60" t="n">
        <f aca="false" ca="false" dt2D="false" dtr="false" t="normal">+B624+1</f>
        <v>283</v>
      </c>
      <c r="C625" s="70" t="s">
        <v>178</v>
      </c>
      <c r="D625" s="70" t="s">
        <v>593</v>
      </c>
      <c r="E625" s="62" t="n">
        <v>1970</v>
      </c>
      <c r="F625" s="62" t="n">
        <v>2013</v>
      </c>
      <c r="G625" s="62" t="s">
        <v>70</v>
      </c>
      <c r="H625" s="62" t="n">
        <v>3</v>
      </c>
      <c r="I625" s="62" t="n">
        <v>2</v>
      </c>
      <c r="J625" s="68" t="n">
        <v>1053.5</v>
      </c>
      <c r="K625" s="68" t="n">
        <v>638.4</v>
      </c>
      <c r="L625" s="68" t="n">
        <v>0</v>
      </c>
      <c r="M625" s="71" t="n">
        <v>23</v>
      </c>
      <c r="N625" s="65" t="n">
        <f aca="false" ca="false" dt2D="false" dtr="false" t="normal">SUM(O625:T625)</f>
        <v>22059</v>
      </c>
      <c r="O625" s="68" t="n"/>
      <c r="P625" s="63" t="n"/>
      <c r="Q625" s="63" t="n"/>
      <c r="R625" s="63" t="n">
        <v>22059</v>
      </c>
      <c r="S625" s="63" t="n"/>
      <c r="T625" s="63" t="n"/>
      <c r="U625" s="63" t="n">
        <f aca="false" ca="false" dt2D="false" dtr="false" t="normal">$N625/($K625+$L625)</f>
        <v>34.55357142857143</v>
      </c>
      <c r="V625" s="63" t="n">
        <f aca="false" ca="false" dt2D="false" dtr="false" t="normal">$N625/($K625+$L625)</f>
        <v>34.55357142857143</v>
      </c>
      <c r="W625" s="89" t="n">
        <v>2021</v>
      </c>
      <c r="X625" s="4" t="n">
        <f aca="false" ca="false" dt2D="false" dtr="false" t="normal">+N625-'Приложение №2'!F625</f>
        <v>0</v>
      </c>
      <c r="Y625" s="120" t="e">
        <f aca="false" ca="false" dt2D="false" dtr="false" t="normal">+P625-'[1]Приложение №1'!$P462</f>
        <v>#GETTING_DATA</v>
      </c>
      <c r="AA625" s="65" t="n">
        <f aca="false" ca="false" dt2D="false" dtr="false" t="normal">SUM(AB625:AP625)</f>
        <v>7495898.613735169</v>
      </c>
      <c r="AB625" s="68" t="n">
        <v>2954908.28268438</v>
      </c>
      <c r="AC625" s="68" t="n">
        <v>1784361.92314936</v>
      </c>
      <c r="AD625" s="68" t="n">
        <v>713647.090429144</v>
      </c>
      <c r="AE625" s="68" t="n">
        <v>0</v>
      </c>
      <c r="AF625" s="68" t="n">
        <v>0</v>
      </c>
      <c r="AG625" s="68" t="n"/>
      <c r="AH625" s="68" t="n">
        <v>214102.511111926</v>
      </c>
      <c r="AI625" s="68" t="n">
        <v>0</v>
      </c>
      <c r="AJ625" s="68" t="n">
        <v>0</v>
      </c>
      <c r="AK625" s="68" t="n">
        <v>0</v>
      </c>
      <c r="AL625" s="68" t="n">
        <v>946168.588542439</v>
      </c>
      <c r="AM625" s="68" t="n">
        <v>0</v>
      </c>
      <c r="AN625" s="68" t="n">
        <v>663134.195432218</v>
      </c>
      <c r="AO625" s="63" t="n">
        <v>74958.9861373517</v>
      </c>
      <c r="AP625" s="69" t="n">
        <v>144617.036248344</v>
      </c>
      <c r="AQ625" s="55" t="n">
        <f aca="false" ca="false" dt2D="false" dtr="false" t="normal">+N625-'Приложение №2'!F625</f>
        <v>0</v>
      </c>
    </row>
    <row customHeight="true" ht="15" outlineLevel="0" r="626">
      <c r="A626" s="59" t="n">
        <f aca="false" ca="false" dt2D="false" dtr="false" t="normal">+A625+1</f>
        <v>603</v>
      </c>
      <c r="B626" s="60" t="n">
        <f aca="false" ca="false" dt2D="false" dtr="false" t="normal">+B625+1</f>
        <v>284</v>
      </c>
      <c r="C626" s="70" t="s">
        <v>178</v>
      </c>
      <c r="D626" s="70" t="s">
        <v>594</v>
      </c>
      <c r="E626" s="62" t="n">
        <v>1964</v>
      </c>
      <c r="F626" s="62" t="n">
        <v>2006</v>
      </c>
      <c r="G626" s="62" t="s">
        <v>70</v>
      </c>
      <c r="H626" s="62" t="n">
        <v>3</v>
      </c>
      <c r="I626" s="62" t="n">
        <v>2</v>
      </c>
      <c r="J626" s="68" t="n">
        <v>1049.4</v>
      </c>
      <c r="K626" s="68" t="n">
        <v>895.9</v>
      </c>
      <c r="L626" s="68" t="n">
        <v>0</v>
      </c>
      <c r="M626" s="71" t="n">
        <v>31</v>
      </c>
      <c r="N626" s="65" t="n">
        <f aca="false" ca="false" dt2D="false" dtr="false" t="normal">SUM(O626:T626)</f>
        <v>22811</v>
      </c>
      <c r="O626" s="68" t="n"/>
      <c r="P626" s="63" t="n"/>
      <c r="Q626" s="63" t="n"/>
      <c r="R626" s="63" t="n">
        <v>22811</v>
      </c>
      <c r="S626" s="63" t="n"/>
      <c r="T626" s="63" t="n"/>
      <c r="U626" s="63" t="n">
        <f aca="false" ca="false" dt2D="false" dtr="false" t="normal">$N626/($K626+$L626)</f>
        <v>25.46154704766157</v>
      </c>
      <c r="V626" s="63" t="n">
        <f aca="false" ca="false" dt2D="false" dtr="false" t="normal">$N626/($K626+$L626)</f>
        <v>25.46154704766157</v>
      </c>
      <c r="W626" s="89" t="n">
        <v>2021</v>
      </c>
      <c r="X626" s="4" t="n">
        <f aca="false" ca="false" dt2D="false" dtr="false" t="normal">+N626-'Приложение №2'!F626</f>
        <v>0</v>
      </c>
      <c r="Y626" s="120" t="e">
        <f aca="false" ca="false" dt2D="false" dtr="false" t="normal">+P626-'[1]Приложение №1'!$P463</f>
        <v>#GETTING_DATA</v>
      </c>
      <c r="AA626" s="65" t="n">
        <f aca="false" ca="false" dt2D="false" dtr="false" t="normal">SUM(AB626:AP626)</f>
        <v>23160120.339689046</v>
      </c>
      <c r="AB626" s="68" t="n">
        <v>4146776.83342252</v>
      </c>
      <c r="AC626" s="68" t="n">
        <v>2504088.10612393</v>
      </c>
      <c r="AD626" s="68" t="n">
        <v>0</v>
      </c>
      <c r="AE626" s="68" t="n">
        <v>0</v>
      </c>
      <c r="AF626" s="68" t="n">
        <v>0</v>
      </c>
      <c r="AG626" s="68" t="n"/>
      <c r="AH626" s="68" t="n">
        <v>300461.215077027</v>
      </c>
      <c r="AI626" s="68" t="n">
        <v>0</v>
      </c>
      <c r="AJ626" s="68" t="n">
        <v>12145951.9421893</v>
      </c>
      <c r="AK626" s="68" t="n">
        <v>0</v>
      </c>
      <c r="AL626" s="68" t="n">
        <v>1327807.7043784</v>
      </c>
      <c r="AM626" s="68" t="n">
        <v>0</v>
      </c>
      <c r="AN626" s="68" t="n">
        <v>2056778.07641973</v>
      </c>
      <c r="AO626" s="63" t="n">
        <v>231601.20339689</v>
      </c>
      <c r="AP626" s="69" t="n">
        <v>446655.25868127</v>
      </c>
      <c r="AQ626" s="55" t="n">
        <f aca="false" ca="false" dt2D="false" dtr="false" t="normal">+N626-'Приложение №2'!F626</f>
        <v>0</v>
      </c>
    </row>
    <row customHeight="true" ht="15" outlineLevel="0" r="627">
      <c r="A627" s="59" t="n">
        <f aca="false" ca="false" dt2D="false" dtr="false" t="normal">+A626+1</f>
        <v>604</v>
      </c>
      <c r="B627" s="60" t="n">
        <f aca="false" ca="false" dt2D="false" dtr="false" t="normal">+B626+1</f>
        <v>285</v>
      </c>
      <c r="C627" s="70" t="s">
        <v>178</v>
      </c>
      <c r="D627" s="70" t="s">
        <v>595</v>
      </c>
      <c r="E627" s="62" t="n">
        <v>1965</v>
      </c>
      <c r="F627" s="62" t="n">
        <v>2006</v>
      </c>
      <c r="G627" s="62" t="s">
        <v>70</v>
      </c>
      <c r="H627" s="62" t="n">
        <v>3</v>
      </c>
      <c r="I627" s="62" t="n">
        <v>2</v>
      </c>
      <c r="J627" s="68" t="n">
        <v>1034.1</v>
      </c>
      <c r="K627" s="68" t="n">
        <v>959.6</v>
      </c>
      <c r="L627" s="68" t="n">
        <v>0</v>
      </c>
      <c r="M627" s="71" t="n">
        <v>25</v>
      </c>
      <c r="N627" s="65" t="n">
        <f aca="false" ca="false" dt2D="false" dtr="false" t="normal">SUM(O627:T627)</f>
        <v>28489</v>
      </c>
      <c r="O627" s="68" t="n"/>
      <c r="P627" s="63" t="n"/>
      <c r="Q627" s="63" t="n"/>
      <c r="R627" s="63" t="n">
        <v>28489</v>
      </c>
      <c r="S627" s="63" t="n"/>
      <c r="T627" s="63" t="n"/>
      <c r="U627" s="63" t="n">
        <f aca="false" ca="false" dt2D="false" dtr="false" t="normal">$N627/($K627+$L627)</f>
        <v>29.688411838265942</v>
      </c>
      <c r="V627" s="63" t="n">
        <f aca="false" ca="false" dt2D="false" dtr="false" t="normal">$N627/($K627+$L627)</f>
        <v>29.688411838265942</v>
      </c>
      <c r="W627" s="89" t="n">
        <v>2021</v>
      </c>
      <c r="X627" s="4" t="n">
        <f aca="false" ca="false" dt2D="false" dtr="false" t="normal">+N627-'Приложение №2'!F627</f>
        <v>0</v>
      </c>
      <c r="Y627" s="120" t="e">
        <f aca="false" ca="false" dt2D="false" dtr="false" t="normal">+P627-'[1]Приложение №1'!$P464</f>
        <v>#GETTING_DATA</v>
      </c>
      <c r="AA627" s="65" t="n">
        <f aca="false" ca="false" dt2D="false" dtr="false" t="normal">SUM(AB627:AP627)</f>
        <v>26038489.198511466</v>
      </c>
      <c r="AB627" s="68" t="n">
        <v>4441619.65548862</v>
      </c>
      <c r="AC627" s="68" t="n">
        <v>2682132.99099958</v>
      </c>
      <c r="AD627" s="68" t="n">
        <v>1072706.37214255</v>
      </c>
      <c r="AE627" s="68" t="n">
        <v>0</v>
      </c>
      <c r="AF627" s="68" t="n">
        <v>0</v>
      </c>
      <c r="AG627" s="68" t="n"/>
      <c r="AH627" s="68" t="n">
        <v>321824.513883151</v>
      </c>
      <c r="AI627" s="68" t="n">
        <v>0</v>
      </c>
      <c r="AJ627" s="68" t="n">
        <v>13009549.5967461</v>
      </c>
      <c r="AK627" s="68" t="n">
        <v>0</v>
      </c>
      <c r="AL627" s="68" t="n">
        <v>1422217.07012112</v>
      </c>
      <c r="AM627" s="68" t="n">
        <v>0</v>
      </c>
      <c r="AN627" s="68" t="n">
        <v>2326182.9909928</v>
      </c>
      <c r="AO627" s="63" t="n">
        <v>260384.891985115</v>
      </c>
      <c r="AP627" s="69" t="n">
        <v>501871.116152418</v>
      </c>
      <c r="AQ627" s="55" t="n">
        <f aca="false" ca="false" dt2D="false" dtr="false" t="normal">+N627-'Приложение №2'!F627</f>
        <v>0</v>
      </c>
    </row>
    <row customHeight="true" ht="15" outlineLevel="0" r="628">
      <c r="A628" s="59" t="n">
        <f aca="false" ca="false" dt2D="false" dtr="false" t="normal">+A627+1</f>
        <v>605</v>
      </c>
      <c r="B628" s="60" t="n">
        <f aca="false" ca="false" dt2D="false" dtr="false" t="normal">+B627+1</f>
        <v>286</v>
      </c>
      <c r="C628" s="70" t="s">
        <v>178</v>
      </c>
      <c r="D628" s="70" t="s">
        <v>596</v>
      </c>
      <c r="E628" s="62" t="n">
        <v>1970</v>
      </c>
      <c r="F628" s="62" t="n">
        <v>2013</v>
      </c>
      <c r="G628" s="62" t="s">
        <v>70</v>
      </c>
      <c r="H628" s="62" t="n">
        <v>4</v>
      </c>
      <c r="I628" s="62" t="n">
        <v>2</v>
      </c>
      <c r="J628" s="68" t="n">
        <v>1437.6</v>
      </c>
      <c r="K628" s="68" t="n">
        <v>982</v>
      </c>
      <c r="L628" s="68" t="n">
        <v>0</v>
      </c>
      <c r="M628" s="71" t="n">
        <v>55</v>
      </c>
      <c r="N628" s="65" t="n">
        <f aca="false" ca="false" dt2D="false" dtr="false" t="normal">SUM(O628:T628)</f>
        <v>11637</v>
      </c>
      <c r="O628" s="68" t="n"/>
      <c r="P628" s="63" t="n"/>
      <c r="Q628" s="63" t="n"/>
      <c r="R628" s="63" t="n">
        <v>11637</v>
      </c>
      <c r="S628" s="63" t="n"/>
      <c r="T628" s="63" t="n"/>
      <c r="U628" s="63" t="n">
        <f aca="false" ca="false" dt2D="false" dtr="false" t="normal">$N628/($K628+$L628)</f>
        <v>11.85030549898167</v>
      </c>
      <c r="V628" s="63" t="n">
        <f aca="false" ca="false" dt2D="false" dtr="false" t="normal">$N628/($K628+$L628)</f>
        <v>11.85030549898167</v>
      </c>
      <c r="W628" s="89" t="n">
        <v>2021</v>
      </c>
      <c r="X628" s="4" t="n">
        <f aca="false" ca="false" dt2D="false" dtr="false" t="normal">+N628-'Приложение №2'!F628</f>
        <v>0</v>
      </c>
      <c r="Y628" s="120" t="e">
        <f aca="false" ca="false" dt2D="false" dtr="false" t="normal">+P628-'[1]Приложение №1'!$P466</f>
        <v>#GETTING_DATA</v>
      </c>
      <c r="AA628" s="65" t="n">
        <f aca="false" ca="false" dt2D="false" dtr="false" t="normal">SUM(AB628:AP628)</f>
        <v>1481678.1712512001</v>
      </c>
      <c r="AB628" s="68" t="n">
        <v>0</v>
      </c>
      <c r="AC628" s="68" t="n">
        <v>0</v>
      </c>
      <c r="AD628" s="68" t="n">
        <v>1290473.52996392</v>
      </c>
      <c r="AE628" s="68" t="n">
        <v>0</v>
      </c>
      <c r="AF628" s="68" t="n">
        <v>0</v>
      </c>
      <c r="AG628" s="68" t="n"/>
      <c r="AH628" s="68" t="n">
        <v>0</v>
      </c>
      <c r="AI628" s="68" t="n">
        <v>0</v>
      </c>
      <c r="AJ628" s="68" t="n">
        <v>0</v>
      </c>
      <c r="AK628" s="68" t="n">
        <v>0</v>
      </c>
      <c r="AL628" s="68" t="n">
        <v>0</v>
      </c>
      <c r="AM628" s="68" t="n">
        <v>0</v>
      </c>
      <c r="AN628" s="68" t="n">
        <v>148167.81712512</v>
      </c>
      <c r="AO628" s="63" t="n">
        <v>14816.781712512</v>
      </c>
      <c r="AP628" s="69" t="n">
        <v>28220.0424496504</v>
      </c>
      <c r="AQ628" s="55" t="n">
        <f aca="false" ca="false" dt2D="false" dtr="false" t="normal">+N628-'Приложение №2'!F628</f>
        <v>0</v>
      </c>
    </row>
    <row customHeight="true" ht="15" outlineLevel="0" r="629">
      <c r="A629" s="59" t="n">
        <f aca="false" ca="false" dt2D="false" dtr="false" t="normal">+A628+1</f>
        <v>606</v>
      </c>
      <c r="B629" s="60" t="n">
        <f aca="false" ca="false" dt2D="false" dtr="false" t="normal">+B628+1</f>
        <v>287</v>
      </c>
      <c r="C629" s="70" t="s">
        <v>178</v>
      </c>
      <c r="D629" s="70" t="s">
        <v>597</v>
      </c>
      <c r="E629" s="62" t="n">
        <v>1974</v>
      </c>
      <c r="F629" s="62" t="n">
        <v>2013</v>
      </c>
      <c r="G629" s="62" t="s">
        <v>70</v>
      </c>
      <c r="H629" s="62" t="n">
        <v>4</v>
      </c>
      <c r="I629" s="62" t="n">
        <v>3</v>
      </c>
      <c r="J629" s="68" t="n">
        <v>2238.2</v>
      </c>
      <c r="K629" s="68" t="n">
        <v>2071.35</v>
      </c>
      <c r="L629" s="68" t="n">
        <v>0</v>
      </c>
      <c r="M629" s="71" t="n">
        <v>74</v>
      </c>
      <c r="N629" s="65" t="n">
        <f aca="false" ca="false" dt2D="false" dtr="false" t="normal">SUM(O629:T629)</f>
        <v>12340</v>
      </c>
      <c r="O629" s="68" t="n"/>
      <c r="P629" s="63" t="n"/>
      <c r="Q629" s="63" t="n"/>
      <c r="R629" s="63" t="n">
        <v>12340</v>
      </c>
      <c r="S629" s="63" t="n"/>
      <c r="T629" s="63" t="n"/>
      <c r="U629" s="63" t="n">
        <f aca="false" ca="false" dt2D="false" dtr="false" t="normal">$N629/($K629+$L629)</f>
        <v>5.957467352209911</v>
      </c>
      <c r="V629" s="63" t="n">
        <f aca="false" ca="false" dt2D="false" dtr="false" t="normal">$N629/($K629+$L629)</f>
        <v>5.957467352209911</v>
      </c>
      <c r="W629" s="89" t="n">
        <v>2021</v>
      </c>
      <c r="X629" s="4" t="n">
        <f aca="false" ca="false" dt2D="false" dtr="false" t="normal">+N629-'Приложение №2'!F629</f>
        <v>0</v>
      </c>
      <c r="Y629" s="120" t="e">
        <f aca="false" ca="false" dt2D="false" dtr="false" t="normal">+P629-'[1]Приложение №1'!$P467</f>
        <v>#GETTING_DATA</v>
      </c>
      <c r="AA629" s="65" t="n">
        <f aca="false" ca="false" dt2D="false" dtr="false" t="normal">SUM(AB629:AP629)</f>
        <v>3125330.0203881604</v>
      </c>
      <c r="AB629" s="68" t="n">
        <v>0</v>
      </c>
      <c r="AC629" s="68" t="n">
        <v>0</v>
      </c>
      <c r="AD629" s="68" t="n">
        <v>2722018.68257715</v>
      </c>
      <c r="AE629" s="68" t="n">
        <v>0</v>
      </c>
      <c r="AF629" s="68" t="n">
        <v>0</v>
      </c>
      <c r="AG629" s="68" t="n"/>
      <c r="AH629" s="68" t="n">
        <v>0</v>
      </c>
      <c r="AI629" s="68" t="n">
        <v>0</v>
      </c>
      <c r="AJ629" s="68" t="n">
        <v>0</v>
      </c>
      <c r="AK629" s="68" t="n">
        <v>0</v>
      </c>
      <c r="AL629" s="68" t="n">
        <v>0</v>
      </c>
      <c r="AM629" s="68" t="n">
        <v>0</v>
      </c>
      <c r="AN629" s="68" t="n">
        <v>312533.002038816</v>
      </c>
      <c r="AO629" s="63" t="n">
        <v>31253.3002038816</v>
      </c>
      <c r="AP629" s="69" t="n">
        <v>59525.0355683129</v>
      </c>
      <c r="AQ629" s="55" t="n">
        <f aca="false" ca="false" dt2D="false" dtr="false" t="normal">+N629-'Приложение №2'!F629</f>
        <v>0</v>
      </c>
    </row>
    <row customHeight="true" ht="15" outlineLevel="0" r="630">
      <c r="A630" s="59" t="n">
        <f aca="false" ca="false" dt2D="false" dtr="false" t="normal">+A629+1</f>
        <v>607</v>
      </c>
      <c r="B630" s="60" t="n">
        <f aca="false" ca="false" dt2D="false" dtr="false" t="normal">+B629+1</f>
        <v>288</v>
      </c>
      <c r="C630" s="70" t="s">
        <v>598</v>
      </c>
      <c r="D630" s="70" t="s">
        <v>599</v>
      </c>
      <c r="E630" s="62" t="n">
        <v>1982</v>
      </c>
      <c r="F630" s="62" t="n">
        <v>2016</v>
      </c>
      <c r="G630" s="62" t="s">
        <v>92</v>
      </c>
      <c r="H630" s="62" t="n">
        <v>2</v>
      </c>
      <c r="I630" s="62" t="n">
        <v>1</v>
      </c>
      <c r="J630" s="68" t="n">
        <v>704.8</v>
      </c>
      <c r="K630" s="68" t="n">
        <v>634.8</v>
      </c>
      <c r="L630" s="68" t="n">
        <v>0</v>
      </c>
      <c r="M630" s="71" t="n">
        <v>15</v>
      </c>
      <c r="N630" s="65" t="n">
        <f aca="false" ca="false" dt2D="false" dtr="false" t="normal">SUM(O630:T630)</f>
        <v>115821.28</v>
      </c>
      <c r="O630" s="88" t="n"/>
      <c r="P630" s="63" t="n"/>
      <c r="Q630" s="63" t="n"/>
      <c r="R630" s="63" t="n">
        <v>39852.08</v>
      </c>
      <c r="S630" s="63" t="n">
        <v>75969.2</v>
      </c>
      <c r="T630" s="95" t="n"/>
      <c r="U630" s="63" t="n">
        <f aca="false" ca="false" dt2D="false" dtr="false" t="normal">$N630/($K630+$L630)</f>
        <v>182.45318210459988</v>
      </c>
      <c r="V630" s="63" t="n">
        <f aca="false" ca="false" dt2D="false" dtr="false" t="normal">$N630/($K630+$L630)</f>
        <v>182.45318210459988</v>
      </c>
      <c r="W630" s="89" t="n">
        <v>2021</v>
      </c>
      <c r="X630" s="4" t="n">
        <f aca="false" ca="false" dt2D="false" dtr="false" t="normal">+N630-'Приложение №2'!F630</f>
        <v>0</v>
      </c>
      <c r="Y630" s="120" t="e">
        <f aca="false" ca="false" dt2D="false" dtr="false" t="normal">+P630-'[1]Приложение №1'!$P417</f>
        <v>#GETTING_DATA</v>
      </c>
      <c r="AA630" s="65" t="n">
        <f aca="false" ca="false" dt2D="false" dtr="false" t="normal">SUM(AB630:AP630)</f>
        <v>6550101.279999999</v>
      </c>
      <c r="AB630" s="68" t="n">
        <v>0</v>
      </c>
      <c r="AC630" s="68" t="n">
        <v>0</v>
      </c>
      <c r="AD630" s="68" t="n">
        <v>0</v>
      </c>
      <c r="AE630" s="68" t="n">
        <v>0</v>
      </c>
      <c r="AF630" s="68" t="n">
        <v>0</v>
      </c>
      <c r="AG630" s="68" t="n"/>
      <c r="AH630" s="68" t="n">
        <v>0</v>
      </c>
      <c r="AI630" s="68" t="n">
        <v>0</v>
      </c>
      <c r="AJ630" s="68" t="n">
        <v>2389540.714218</v>
      </c>
      <c r="AK630" s="68" t="n">
        <v>0</v>
      </c>
      <c r="AL630" s="68" t="n">
        <v>0</v>
      </c>
      <c r="AM630" s="68" t="n">
        <v>3890390.900382</v>
      </c>
      <c r="AN630" s="68" t="n">
        <v>88898.95</v>
      </c>
      <c r="AO630" s="68" t="n">
        <v>43941.33</v>
      </c>
      <c r="AP630" s="69" t="n">
        <v>137329.3854</v>
      </c>
      <c r="AQ630" s="55" t="n">
        <f aca="false" ca="false" dt2D="false" dtr="false" t="normal">+N630-'Приложение №2'!F630</f>
        <v>0</v>
      </c>
    </row>
    <row customHeight="true" ht="15" outlineLevel="0" r="631">
      <c r="A631" s="59" t="n">
        <f aca="false" ca="false" dt2D="false" dtr="false" t="normal">+A630+1</f>
        <v>608</v>
      </c>
      <c r="B631" s="60" t="n">
        <f aca="false" ca="false" dt2D="false" dtr="false" t="normal">+B630+1</f>
        <v>289</v>
      </c>
      <c r="C631" s="70" t="s">
        <v>600</v>
      </c>
      <c r="D631" s="70" t="s">
        <v>601</v>
      </c>
      <c r="E631" s="62" t="n">
        <v>1988</v>
      </c>
      <c r="F631" s="62" t="n">
        <v>1988</v>
      </c>
      <c r="G631" s="62" t="s">
        <v>92</v>
      </c>
      <c r="H631" s="62" t="n">
        <v>2</v>
      </c>
      <c r="I631" s="62" t="n">
        <v>2</v>
      </c>
      <c r="J631" s="68" t="n">
        <v>1020.6</v>
      </c>
      <c r="K631" s="68" t="n">
        <v>937</v>
      </c>
      <c r="L631" s="68" t="n">
        <v>0</v>
      </c>
      <c r="M631" s="71" t="n">
        <v>50</v>
      </c>
      <c r="N631" s="65" t="n">
        <f aca="false" ca="false" dt2D="false" dtr="false" t="normal">SUM(O631:T631)</f>
        <v>63460.66</v>
      </c>
      <c r="O631" s="68" t="n"/>
      <c r="P631" s="63" t="n"/>
      <c r="Q631" s="63" t="n"/>
      <c r="R631" s="63" t="n">
        <v>47419.37</v>
      </c>
      <c r="S631" s="63" t="n">
        <v>16041.29</v>
      </c>
      <c r="T631" s="68" t="n"/>
      <c r="U631" s="63" t="n">
        <f aca="false" ca="false" dt2D="false" dtr="false" t="normal">$N631/($K631+$L631)</f>
        <v>67.72749199573106</v>
      </c>
      <c r="V631" s="63" t="n">
        <f aca="false" ca="false" dt2D="false" dtr="false" t="normal">$N631/($K631+$L631)</f>
        <v>67.72749199573106</v>
      </c>
      <c r="W631" s="89" t="n">
        <v>2021</v>
      </c>
      <c r="X631" s="4" t="n">
        <f aca="false" ca="false" dt2D="false" dtr="false" t="normal">+N631-'Приложение №2'!F631</f>
        <v>0</v>
      </c>
      <c r="Y631" s="120" t="e">
        <f aca="false" ca="false" dt2D="false" dtr="false" t="normal">+P631-'[1]Приложение №1'!$P464</f>
        <v>#GETTING_DATA</v>
      </c>
      <c r="AA631" s="65" t="n">
        <f aca="false" ca="false" dt2D="false" dtr="false" t="normal">SUM(AB631:AP631)</f>
        <v>6991181.880000001</v>
      </c>
      <c r="AB631" s="68" t="n">
        <v>2754955.55386506</v>
      </c>
      <c r="AC631" s="68" t="n">
        <v>985217.2858605</v>
      </c>
      <c r="AD631" s="68" t="n">
        <v>378418.1035026</v>
      </c>
      <c r="AE631" s="68" t="n">
        <v>1483436.59728432</v>
      </c>
      <c r="AF631" s="68" t="n">
        <v>0</v>
      </c>
      <c r="AG631" s="68" t="n"/>
      <c r="AH631" s="68" t="n">
        <v>545905.11087</v>
      </c>
      <c r="AI631" s="68" t="n">
        <v>0</v>
      </c>
      <c r="AJ631" s="68" t="n">
        <v>0</v>
      </c>
      <c r="AK631" s="68" t="n">
        <v>0</v>
      </c>
      <c r="AL631" s="68" t="n">
        <v>0</v>
      </c>
      <c r="AM631" s="68" t="n">
        <v>0</v>
      </c>
      <c r="AN631" s="68" t="n">
        <v>638894.5744</v>
      </c>
      <c r="AO631" s="63" t="n">
        <v>69911.8188</v>
      </c>
      <c r="AP631" s="69" t="n">
        <v>134442.83541752</v>
      </c>
      <c r="AQ631" s="55" t="n">
        <f aca="false" ca="false" dt2D="false" dtr="false" t="normal">+N631-'Приложение №2'!F631</f>
        <v>0</v>
      </c>
    </row>
    <row customHeight="true" ht="15" outlineLevel="0" r="632">
      <c r="A632" s="59" t="n">
        <f aca="false" ca="false" dt2D="false" dtr="false" t="normal">+A631+1</f>
        <v>609</v>
      </c>
      <c r="B632" s="60" t="n">
        <f aca="false" ca="false" dt2D="false" dtr="false" t="normal">+B631+1</f>
        <v>290</v>
      </c>
      <c r="C632" s="70" t="s">
        <v>600</v>
      </c>
      <c r="D632" s="70" t="s">
        <v>602</v>
      </c>
      <c r="E632" s="62" t="n">
        <v>1982</v>
      </c>
      <c r="F632" s="62" t="n">
        <v>1988</v>
      </c>
      <c r="G632" s="62" t="s">
        <v>92</v>
      </c>
      <c r="H632" s="62" t="n">
        <v>2</v>
      </c>
      <c r="I632" s="62" t="n">
        <v>2</v>
      </c>
      <c r="J632" s="68" t="n">
        <v>671.2</v>
      </c>
      <c r="K632" s="68" t="n">
        <v>598.8</v>
      </c>
      <c r="L632" s="68" t="n">
        <v>0</v>
      </c>
      <c r="M632" s="71" t="n">
        <v>29</v>
      </c>
      <c r="N632" s="65" t="n">
        <f aca="false" ca="false" dt2D="false" dtr="false" t="normal">SUM(O632:T632)</f>
        <v>54349.27</v>
      </c>
      <c r="O632" s="68" t="n"/>
      <c r="P632" s="63" t="n"/>
      <c r="Q632" s="63" t="n"/>
      <c r="R632" s="63" t="n">
        <v>38642.92</v>
      </c>
      <c r="S632" s="63" t="n">
        <v>15706.35</v>
      </c>
      <c r="T632" s="68" t="n"/>
      <c r="U632" s="63" t="n">
        <f aca="false" ca="false" dt2D="false" dtr="false" t="normal">$N632/($K632+$L632)</f>
        <v>90.76364395457583</v>
      </c>
      <c r="V632" s="63" t="n">
        <f aca="false" ca="false" dt2D="false" dtr="false" t="normal">$N632/($K632+$L632)</f>
        <v>90.76364395457583</v>
      </c>
      <c r="W632" s="89" t="n">
        <v>2021</v>
      </c>
      <c r="X632" s="4" t="n">
        <f aca="false" ca="false" dt2D="false" dtr="false" t="normal">+N632-'Приложение №2'!F632</f>
        <v>0</v>
      </c>
      <c r="Y632" s="120" t="e">
        <f aca="false" ca="false" dt2D="false" dtr="false" t="normal">+P632-'[1]Приложение №1'!$P465</f>
        <v>#GETTING_DATA</v>
      </c>
      <c r="AA632" s="65" t="n">
        <f aca="false" ca="false" dt2D="false" dtr="false" t="normal">SUM(AB632:AP632)</f>
        <v>4467790.51</v>
      </c>
      <c r="AB632" s="68" t="n">
        <v>1760584.18603704</v>
      </c>
      <c r="AC632" s="68" t="n">
        <v>629613.7788402</v>
      </c>
      <c r="AD632" s="68" t="n">
        <v>241832.18823624</v>
      </c>
      <c r="AE632" s="68" t="n">
        <v>948006.22842156</v>
      </c>
      <c r="AF632" s="68" t="n">
        <v>0</v>
      </c>
      <c r="AG632" s="68" t="n"/>
      <c r="AH632" s="68" t="n">
        <v>348866.574588</v>
      </c>
      <c r="AI632" s="68" t="n">
        <v>0</v>
      </c>
      <c r="AJ632" s="68" t="n">
        <v>0</v>
      </c>
      <c r="AK632" s="68" t="n">
        <v>0</v>
      </c>
      <c r="AL632" s="68" t="n">
        <v>0</v>
      </c>
      <c r="AM632" s="68" t="n">
        <v>0</v>
      </c>
      <c r="AN632" s="68" t="n">
        <v>408292.4985</v>
      </c>
      <c r="AO632" s="63" t="n">
        <v>44677.9051</v>
      </c>
      <c r="AP632" s="69" t="n">
        <v>85917.15027696</v>
      </c>
      <c r="AQ632" s="55" t="n">
        <f aca="false" ca="false" dt2D="false" dtr="false" t="normal">+N632-'Приложение №2'!F632</f>
        <v>0</v>
      </c>
    </row>
    <row customHeight="true" ht="15" outlineLevel="0" r="633">
      <c r="A633" s="59" t="n">
        <f aca="false" ca="false" dt2D="false" dtr="false" t="normal">+A632+1</f>
        <v>610</v>
      </c>
      <c r="B633" s="60" t="n">
        <f aca="false" ca="false" dt2D="false" dtr="false" t="normal">+B632+1</f>
        <v>291</v>
      </c>
      <c r="C633" s="70" t="s">
        <v>236</v>
      </c>
      <c r="D633" s="70" t="s">
        <v>603</v>
      </c>
      <c r="E633" s="62" t="n">
        <v>1974</v>
      </c>
      <c r="F633" s="62" t="n">
        <v>2012</v>
      </c>
      <c r="G633" s="62" t="s">
        <v>92</v>
      </c>
      <c r="H633" s="62" t="n">
        <v>2</v>
      </c>
      <c r="I633" s="62" t="n">
        <v>2</v>
      </c>
      <c r="J633" s="68" t="n">
        <v>537.5</v>
      </c>
      <c r="K633" s="68" t="n">
        <v>497.5</v>
      </c>
      <c r="L633" s="68" t="n">
        <v>0</v>
      </c>
      <c r="M633" s="71" t="n">
        <v>32</v>
      </c>
      <c r="N633" s="65" t="n">
        <f aca="false" ca="false" dt2D="false" dtr="false" t="normal">SUM(O633:T633)</f>
        <v>135004.06</v>
      </c>
      <c r="O633" s="68" t="n"/>
      <c r="P633" s="63" t="n"/>
      <c r="Q633" s="63" t="n"/>
      <c r="R633" s="63" t="n">
        <v>91408.11</v>
      </c>
      <c r="S633" s="63" t="n">
        <v>43595.95</v>
      </c>
      <c r="T633" s="68" t="n"/>
      <c r="U633" s="63" t="n">
        <f aca="false" ca="false" dt2D="false" dtr="false" t="normal">$N633/($K633+$L633)</f>
        <v>271.36494472361807</v>
      </c>
      <c r="V633" s="63" t="n">
        <f aca="false" ca="false" dt2D="false" dtr="false" t="normal">$N633/($K633+$L633)</f>
        <v>271.36494472361807</v>
      </c>
      <c r="W633" s="89" t="n">
        <v>2021</v>
      </c>
      <c r="X633" s="4" t="n">
        <f aca="false" ca="false" dt2D="false" dtr="false" t="normal">+N633-'Приложение №2'!F633</f>
        <v>0</v>
      </c>
      <c r="Y633" s="120" t="e">
        <f aca="false" ca="false" dt2D="false" dtr="false" t="normal">+P633-'[1]Приложение №1'!$P466</f>
        <v>#GETTING_DATA</v>
      </c>
      <c r="AA633" s="65" t="n">
        <f aca="false" ca="false" dt2D="false" dtr="false" t="normal">SUM(AB633:AP633)</f>
        <v>6942269.23</v>
      </c>
      <c r="AB633" s="68" t="n">
        <v>1570905.018858</v>
      </c>
      <c r="AC633" s="68" t="n">
        <v>0</v>
      </c>
      <c r="AD633" s="68" t="n">
        <v>0</v>
      </c>
      <c r="AE633" s="68" t="n">
        <v>0</v>
      </c>
      <c r="AF633" s="68" t="n">
        <v>0</v>
      </c>
      <c r="AG633" s="68" t="n"/>
      <c r="AH633" s="68" t="n">
        <v>0</v>
      </c>
      <c r="AI633" s="68" t="n">
        <v>0</v>
      </c>
      <c r="AJ633" s="68" t="n">
        <v>1918256.935938</v>
      </c>
      <c r="AK633" s="68" t="n">
        <v>0</v>
      </c>
      <c r="AL633" s="68" t="n">
        <v>0</v>
      </c>
      <c r="AM633" s="68" t="n">
        <v>3143069.740566</v>
      </c>
      <c r="AN633" s="68" t="n">
        <v>120896.44</v>
      </c>
      <c r="AO633" s="63" t="n">
        <v>44107.62</v>
      </c>
      <c r="AP633" s="69" t="n">
        <v>145033.474638</v>
      </c>
      <c r="AQ633" s="55" t="n">
        <f aca="false" ca="false" dt2D="false" dtr="false" t="normal">+N633-'Приложение №2'!F633</f>
        <v>0</v>
      </c>
    </row>
    <row customHeight="true" ht="15" outlineLevel="0" r="634">
      <c r="A634" s="59" t="n">
        <f aca="false" ca="false" dt2D="false" dtr="false" t="normal">+A633+1</f>
        <v>611</v>
      </c>
      <c r="B634" s="60" t="n">
        <f aca="false" ca="false" dt2D="false" dtr="false" t="normal">+B633+1</f>
        <v>292</v>
      </c>
      <c r="C634" s="70" t="s">
        <v>236</v>
      </c>
      <c r="D634" s="70" t="s">
        <v>604</v>
      </c>
      <c r="E634" s="62" t="n">
        <v>1974</v>
      </c>
      <c r="F634" s="62" t="n">
        <v>1974</v>
      </c>
      <c r="G634" s="62" t="s">
        <v>92</v>
      </c>
      <c r="H634" s="62" t="n">
        <v>2</v>
      </c>
      <c r="I634" s="62" t="n">
        <v>2</v>
      </c>
      <c r="J634" s="68" t="n">
        <v>563.7</v>
      </c>
      <c r="K634" s="68" t="n">
        <v>265.9</v>
      </c>
      <c r="L634" s="68" t="n">
        <v>239.29</v>
      </c>
      <c r="M634" s="71" t="n">
        <v>30</v>
      </c>
      <c r="N634" s="65" t="n">
        <f aca="false" ca="false" dt2D="false" dtr="false" t="normal">SUM(O634:T634)</f>
        <v>237853.05</v>
      </c>
      <c r="O634" s="68" t="n"/>
      <c r="P634" s="63" t="n"/>
      <c r="Q634" s="63" t="n"/>
      <c r="R634" s="63" t="n">
        <v>188689.62</v>
      </c>
      <c r="S634" s="63" t="n">
        <v>49163.43</v>
      </c>
      <c r="T634" s="68" t="n"/>
      <c r="U634" s="63" t="n">
        <f aca="false" ca="false" dt2D="false" dtr="false" t="normal">$N634/($K634+$L634)</f>
        <v>470.81899879253353</v>
      </c>
      <c r="V634" s="63" t="n">
        <f aca="false" ca="false" dt2D="false" dtr="false" t="normal">$N634/($K634+$L634)</f>
        <v>470.81899879253353</v>
      </c>
      <c r="W634" s="89" t="n">
        <v>2021</v>
      </c>
      <c r="X634" s="4" t="n">
        <f aca="false" ca="false" dt2D="false" dtr="false" t="normal">+N634-'Приложение №2'!F634</f>
        <v>0</v>
      </c>
      <c r="Y634" s="120" t="e">
        <f aca="false" ca="false" dt2D="false" dtr="false" t="normal">+P634-'[1]Приложение №1'!$P536</f>
        <v>#GETTING_DATA</v>
      </c>
      <c r="AA634" s="65" t="n">
        <f aca="false" ca="false" dt2D="false" dtr="false" t="normal">SUM(AB634:AP634)</f>
        <v>12707902.899999999</v>
      </c>
      <c r="AB634" s="68" t="n">
        <v>1605537.212916</v>
      </c>
      <c r="AC634" s="68" t="n">
        <v>570618.176184</v>
      </c>
      <c r="AD634" s="68" t="n">
        <v>213299.746548</v>
      </c>
      <c r="AE634" s="68" t="n">
        <v>908269.896912</v>
      </c>
      <c r="AF634" s="68" t="n">
        <v>0</v>
      </c>
      <c r="AG634" s="68" t="n"/>
      <c r="AH634" s="68" t="n">
        <v>300335.207298</v>
      </c>
      <c r="AI634" s="68" t="n">
        <v>0</v>
      </c>
      <c r="AJ634" s="68" t="n">
        <v>1958735.120034</v>
      </c>
      <c r="AK634" s="68" t="n">
        <v>0</v>
      </c>
      <c r="AL634" s="68" t="n">
        <v>3424528.096374</v>
      </c>
      <c r="AM634" s="68" t="n">
        <v>3192509.326944</v>
      </c>
      <c r="AN634" s="68" t="n">
        <v>223710.41</v>
      </c>
      <c r="AO634" s="63" t="n">
        <v>44142.64</v>
      </c>
      <c r="AP634" s="69" t="n">
        <v>266217.06679</v>
      </c>
      <c r="AQ634" s="55" t="n">
        <f aca="false" ca="false" dt2D="false" dtr="false" t="normal">+N634-'Приложение №2'!F634</f>
        <v>0</v>
      </c>
    </row>
    <row customHeight="true" ht="15" outlineLevel="0" r="635">
      <c r="A635" s="59" t="n">
        <f aca="false" ca="false" dt2D="false" dtr="false" t="normal">+A634+1</f>
        <v>612</v>
      </c>
      <c r="B635" s="60" t="n">
        <f aca="false" ca="false" dt2D="false" dtr="false" t="normal">+B634+1</f>
        <v>293</v>
      </c>
      <c r="C635" s="70" t="s">
        <v>236</v>
      </c>
      <c r="D635" s="70" t="s">
        <v>605</v>
      </c>
      <c r="E635" s="62" t="n">
        <v>1966</v>
      </c>
      <c r="F635" s="62" t="n">
        <v>1969</v>
      </c>
      <c r="G635" s="62" t="s">
        <v>92</v>
      </c>
      <c r="H635" s="62" t="n">
        <v>2</v>
      </c>
      <c r="I635" s="62" t="n">
        <v>1</v>
      </c>
      <c r="J635" s="68" t="n">
        <v>391.3</v>
      </c>
      <c r="K635" s="68" t="n">
        <v>354.5</v>
      </c>
      <c r="L635" s="68" t="n">
        <v>0</v>
      </c>
      <c r="M635" s="71" t="n">
        <v>16</v>
      </c>
      <c r="N635" s="65" t="n">
        <f aca="false" ca="false" dt2D="false" dtr="false" t="normal">SUM(O635:T635)</f>
        <v>220284.53</v>
      </c>
      <c r="O635" s="68" t="n"/>
      <c r="P635" s="63" t="n"/>
      <c r="Q635" s="63" t="n"/>
      <c r="R635" s="63" t="n">
        <v>61316.49</v>
      </c>
      <c r="S635" s="63" t="n">
        <v>158968.04</v>
      </c>
      <c r="T635" s="68" t="n"/>
      <c r="U635" s="63" t="n">
        <f aca="false" ca="false" dt2D="false" dtr="false" t="normal">$N635/($K635+$L635)</f>
        <v>621.3950070521862</v>
      </c>
      <c r="V635" s="63" t="n">
        <f aca="false" ca="false" dt2D="false" dtr="false" t="normal">$N635/($K635+$L635)</f>
        <v>621.3950070521862</v>
      </c>
      <c r="W635" s="89" t="n">
        <v>2021</v>
      </c>
      <c r="X635" s="4" t="n">
        <f aca="false" ca="false" dt2D="false" dtr="false" t="normal">+N635-'Приложение №2'!F635</f>
        <v>0</v>
      </c>
      <c r="Y635" s="120" t="e">
        <f aca="false" ca="false" dt2D="false" dtr="false" t="normal">+P635-'[1]Приложение №1'!$P467</f>
        <v>#GETTING_DATA</v>
      </c>
      <c r="AA635" s="65" t="n">
        <f aca="false" ca="false" dt2D="false" dtr="false" t="normal">SUM(AB635:AP635)</f>
        <v>8917341.156446928</v>
      </c>
      <c r="AB635" s="68" t="n">
        <v>1119066.355302</v>
      </c>
      <c r="AC635" s="68" t="n">
        <v>392995.553202</v>
      </c>
      <c r="AD635" s="68" t="n">
        <v>145643.579886</v>
      </c>
      <c r="AE635" s="68" t="n">
        <v>631268.97603</v>
      </c>
      <c r="AF635" s="68" t="n">
        <v>0</v>
      </c>
      <c r="AG635" s="68" t="n"/>
      <c r="AH635" s="68" t="n">
        <v>210750.07275</v>
      </c>
      <c r="AI635" s="68" t="n">
        <v>0</v>
      </c>
      <c r="AJ635" s="68" t="n">
        <v>1362528.638268</v>
      </c>
      <c r="AK635" s="68" t="n">
        <v>0</v>
      </c>
      <c r="AL635" s="68" t="n">
        <v>2391972.094848</v>
      </c>
      <c r="AM635" s="68" t="n">
        <v>2227356.347832</v>
      </c>
      <c r="AN635" s="68" t="n">
        <v>206538.096369231</v>
      </c>
      <c r="AO635" s="63" t="n">
        <v>43746.43</v>
      </c>
      <c r="AP635" s="69" t="n">
        <v>185475.011959698</v>
      </c>
      <c r="AQ635" s="55" t="n">
        <f aca="false" ca="false" dt2D="false" dtr="false" t="normal">+N635-'Приложение №2'!F635</f>
        <v>0</v>
      </c>
    </row>
    <row customHeight="true" ht="15" outlineLevel="0" r="636">
      <c r="A636" s="59" t="n">
        <f aca="false" ca="false" dt2D="false" dtr="false" t="normal">+A635+1</f>
        <v>613</v>
      </c>
      <c r="B636" s="60" t="n">
        <f aca="false" ca="false" dt2D="false" dtr="false" t="normal">+B635+1</f>
        <v>294</v>
      </c>
      <c r="C636" s="70" t="s">
        <v>606</v>
      </c>
      <c r="D636" s="70" t="s">
        <v>607</v>
      </c>
      <c r="E636" s="62" t="n">
        <v>1968</v>
      </c>
      <c r="F636" s="62" t="n">
        <v>1968</v>
      </c>
      <c r="G636" s="62" t="s">
        <v>92</v>
      </c>
      <c r="H636" s="62" t="n">
        <v>2</v>
      </c>
      <c r="I636" s="62" t="n">
        <v>1</v>
      </c>
      <c r="J636" s="68" t="n">
        <v>408.1</v>
      </c>
      <c r="K636" s="68" t="n">
        <v>267.8</v>
      </c>
      <c r="L636" s="68" t="n">
        <v>131.6</v>
      </c>
      <c r="M636" s="71" t="n">
        <v>23</v>
      </c>
      <c r="N636" s="65" t="n">
        <f aca="false" ca="false" dt2D="false" dtr="false" t="normal">SUM(O636:T636)</f>
        <v>169534.5</v>
      </c>
      <c r="O636" s="68" t="n"/>
      <c r="P636" s="63" t="n"/>
      <c r="Q636" s="63" t="n"/>
      <c r="R636" s="63" t="n">
        <v>83898.21</v>
      </c>
      <c r="S636" s="63" t="n">
        <v>85636.29</v>
      </c>
      <c r="T636" s="68" t="n"/>
      <c r="U636" s="63" t="n">
        <f aca="false" ca="false" dt2D="false" dtr="false" t="normal">$N636/($K636+$L636)</f>
        <v>424.4729594391588</v>
      </c>
      <c r="V636" s="63" t="n">
        <f aca="false" ca="false" dt2D="false" dtr="false" t="normal">$N636/($K636+$L636)</f>
        <v>424.4729594391588</v>
      </c>
      <c r="W636" s="89" t="n">
        <v>2021</v>
      </c>
      <c r="X636" s="4" t="n">
        <f aca="false" ca="false" dt2D="false" dtr="false" t="normal">+N636-'Приложение №2'!F636</f>
        <v>0</v>
      </c>
      <c r="Y636" s="120" t="e">
        <f aca="false" ca="false" dt2D="false" dtr="false" t="normal">+P636-'[1]Приложение №1'!$P537</f>
        <v>#GETTING_DATA</v>
      </c>
      <c r="AA636" s="65" t="n">
        <f aca="false" ca="false" dt2D="false" dtr="false" t="normal">SUM(AB636:AP636)</f>
        <v>8813276.219999999</v>
      </c>
      <c r="AB636" s="68" t="n">
        <v>1262011.338042</v>
      </c>
      <c r="AC636" s="68" t="n">
        <v>0</v>
      </c>
      <c r="AD636" s="68" t="n">
        <v>163741.240698</v>
      </c>
      <c r="AE636" s="68" t="n">
        <v>0</v>
      </c>
      <c r="AF636" s="68" t="n">
        <v>0</v>
      </c>
      <c r="AG636" s="68" t="n"/>
      <c r="AH636" s="68" t="n">
        <v>237443.1003</v>
      </c>
      <c r="AI636" s="68" t="n">
        <v>0</v>
      </c>
      <c r="AJ636" s="68" t="n">
        <v>1543425.108834</v>
      </c>
      <c r="AK636" s="68" t="n">
        <v>0</v>
      </c>
      <c r="AL636" s="68" t="n">
        <v>2703418.306974</v>
      </c>
      <c r="AM636" s="68" t="n">
        <v>2519368.552344</v>
      </c>
      <c r="AN636" s="68" t="n">
        <v>155823.53</v>
      </c>
      <c r="AO636" s="63" t="n">
        <v>43710.97</v>
      </c>
      <c r="AP636" s="69" t="n">
        <v>184334.072808</v>
      </c>
      <c r="AQ636" s="55" t="n">
        <f aca="false" ca="false" dt2D="false" dtr="false" t="normal">+N636-'Приложение №2'!F636</f>
        <v>0</v>
      </c>
    </row>
    <row customHeight="true" ht="15" outlineLevel="0" r="637">
      <c r="A637" s="59" t="n">
        <f aca="false" ca="false" dt2D="false" dtr="false" t="normal">+A636+1</f>
        <v>614</v>
      </c>
      <c r="B637" s="60" t="n">
        <f aca="false" ca="false" dt2D="false" dtr="false" t="normal">+B636+1</f>
        <v>295</v>
      </c>
      <c r="C637" s="70" t="s">
        <v>58</v>
      </c>
      <c r="D637" s="70" t="s">
        <v>608</v>
      </c>
      <c r="E637" s="62" t="n">
        <v>1964</v>
      </c>
      <c r="F637" s="62" t="n">
        <v>1964</v>
      </c>
      <c r="G637" s="62" t="s">
        <v>92</v>
      </c>
      <c r="H637" s="62" t="n">
        <v>2</v>
      </c>
      <c r="I637" s="62" t="n">
        <v>2</v>
      </c>
      <c r="J637" s="68" t="n">
        <v>532.8</v>
      </c>
      <c r="K637" s="68" t="n">
        <v>489.9</v>
      </c>
      <c r="L637" s="68" t="n">
        <v>0</v>
      </c>
      <c r="M637" s="71" t="n">
        <v>46</v>
      </c>
      <c r="N637" s="65" t="n">
        <f aca="false" ca="false" dt2D="false" dtr="false" t="normal">+O637+P637+Q637+R637+S637+T637</f>
        <v>214588.13</v>
      </c>
      <c r="O637" s="68" t="n"/>
      <c r="P637" s="63" t="n">
        <f aca="false" ca="false" dt2D="false" dtr="false" t="normal">'Приложение №2'!F637-Q637-R637-S637-O637-T637</f>
        <v>150211.69</v>
      </c>
      <c r="Q637" s="63" t="n"/>
      <c r="R637" s="63" t="n">
        <v>64376.44</v>
      </c>
      <c r="S637" s="63" t="n"/>
      <c r="T637" s="68" t="n"/>
      <c r="U637" s="63" t="n">
        <f aca="false" ca="false" dt2D="false" dtr="false" t="normal">$N637/($K637+$L637)</f>
        <v>438.0243519085528</v>
      </c>
      <c r="V637" s="63" t="n">
        <f aca="false" ca="false" dt2D="false" dtr="false" t="normal">$N637/($K637+$L637)</f>
        <v>438.0243519085528</v>
      </c>
      <c r="W637" s="89" t="n">
        <v>2021</v>
      </c>
      <c r="X637" s="4" t="n">
        <f aca="false" ca="false" dt2D="false" dtr="false" t="normal">+N637-'Приложение №2'!F637</f>
        <v>0</v>
      </c>
      <c r="Y637" s="120" t="e">
        <f aca="false" ca="false" dt2D="false" dtr="false" t="normal">+P637-'[1]Приложение №1'!$P426</f>
        <v>#GETTING_DATA</v>
      </c>
      <c r="AA637" s="65" t="n">
        <f aca="false" ca="false" dt2D="false" dtr="false" t="normal">SUM(AB637:AP637)</f>
        <v>214588.13</v>
      </c>
      <c r="AB637" s="68" t="n"/>
      <c r="AC637" s="68" t="n"/>
      <c r="AD637" s="68" t="n"/>
      <c r="AE637" s="68" t="n"/>
      <c r="AF637" s="68" t="n"/>
      <c r="AG637" s="68" t="n"/>
      <c r="AH637" s="68" t="n"/>
      <c r="AI637" s="68" t="n"/>
      <c r="AJ637" s="68" t="n"/>
      <c r="AK637" s="68" t="n"/>
      <c r="AL637" s="68" t="n"/>
      <c r="AM637" s="68" t="n"/>
      <c r="AN637" s="68" t="n">
        <v>214588.13</v>
      </c>
      <c r="AO637" s="63" t="n"/>
      <c r="AP637" s="69" t="n"/>
      <c r="AQ637" s="55" t="n">
        <f aca="false" ca="false" dt2D="false" dtr="false" t="normal">+N637-'Приложение №2'!F637</f>
        <v>0</v>
      </c>
    </row>
    <row customHeight="true" ht="15" outlineLevel="0" r="638">
      <c r="A638" s="59" t="n">
        <f aca="false" ca="false" dt2D="false" dtr="false" t="normal">+A637+1</f>
        <v>615</v>
      </c>
      <c r="B638" s="60" t="n">
        <f aca="false" ca="false" dt2D="false" dtr="false" t="normal">+B637+1</f>
        <v>296</v>
      </c>
      <c r="C638" s="70" t="s">
        <v>58</v>
      </c>
      <c r="D638" s="70" t="s">
        <v>609</v>
      </c>
      <c r="E638" s="62" t="n">
        <v>1965</v>
      </c>
      <c r="F638" s="62" t="n">
        <v>2015</v>
      </c>
      <c r="G638" s="62" t="s">
        <v>92</v>
      </c>
      <c r="H638" s="62" t="n">
        <v>2</v>
      </c>
      <c r="I638" s="62" t="n">
        <v>2</v>
      </c>
      <c r="J638" s="68" t="n">
        <v>563.4</v>
      </c>
      <c r="K638" s="68" t="n">
        <v>520.7</v>
      </c>
      <c r="L638" s="68" t="n">
        <v>0</v>
      </c>
      <c r="M638" s="71" t="n">
        <v>38</v>
      </c>
      <c r="N638" s="65" t="n">
        <f aca="false" ca="false" dt2D="false" dtr="false" t="normal">+O638+P638+Q638+R638+S638+T638</f>
        <v>210269.56000000003</v>
      </c>
      <c r="O638" s="68" t="n"/>
      <c r="P638" s="63" t="n">
        <f aca="false" ca="false" dt2D="false" dtr="false" t="normal">'Приложение №2'!F638-Q638-R638-S638-O638-T638</f>
        <v>147188.69000000003</v>
      </c>
      <c r="Q638" s="68" t="n"/>
      <c r="R638" s="68" t="n">
        <v>63080.87</v>
      </c>
      <c r="S638" s="68" t="n"/>
      <c r="T638" s="68" t="n"/>
      <c r="U638" s="68" t="n">
        <f aca="false" ca="false" dt2D="false" dtr="false" t="normal">$N638/($K638+$L638)</f>
        <v>403.8209333589399</v>
      </c>
      <c r="V638" s="68" t="n">
        <f aca="false" ca="false" dt2D="false" dtr="false" t="normal">$N638/($K638+$L638)</f>
        <v>403.8209333589399</v>
      </c>
      <c r="W638" s="89" t="n">
        <v>2021</v>
      </c>
      <c r="X638" s="4" t="n">
        <f aca="false" ca="false" dt2D="false" dtr="false" t="normal">+N638-'Приложение №2'!F638</f>
        <v>0</v>
      </c>
      <c r="Y638" s="120" t="n"/>
      <c r="AA638" s="81" t="n">
        <f aca="false" ca="false" dt2D="false" dtr="false" t="normal">SUM(AB638:AP638)</f>
        <v>210269.56000000003</v>
      </c>
      <c r="AB638" s="68" t="n"/>
      <c r="AC638" s="68" t="n"/>
      <c r="AD638" s="68" t="n"/>
      <c r="AE638" s="68" t="n"/>
      <c r="AF638" s="68" t="n"/>
      <c r="AG638" s="68" t="n"/>
      <c r="AH638" s="68" t="n"/>
      <c r="AI638" s="68" t="n"/>
      <c r="AJ638" s="68" t="n"/>
      <c r="AK638" s="68" t="n"/>
      <c r="AL638" s="68" t="n"/>
      <c r="AM638" s="68" t="n"/>
      <c r="AN638" s="68" t="n">
        <v>210269.56</v>
      </c>
      <c r="AO638" s="68" t="n"/>
      <c r="AP638" s="79" t="n"/>
      <c r="AQ638" s="55" t="n">
        <f aca="false" ca="false" dt2D="false" dtr="false" t="normal">+N638-'Приложение №2'!F638</f>
        <v>0</v>
      </c>
    </row>
    <row customHeight="true" ht="15" outlineLevel="0" r="639">
      <c r="A639" s="59" t="n">
        <f aca="false" ca="false" dt2D="false" dtr="false" t="normal">+A638+1</f>
        <v>616</v>
      </c>
      <c r="B639" s="60" t="n">
        <f aca="false" ca="false" dt2D="false" dtr="false" t="normal">+B638+1</f>
        <v>297</v>
      </c>
      <c r="C639" s="70" t="s">
        <v>58</v>
      </c>
      <c r="D639" s="70" t="s">
        <v>610</v>
      </c>
      <c r="E639" s="62" t="n">
        <v>1966</v>
      </c>
      <c r="F639" s="62" t="n">
        <v>2012</v>
      </c>
      <c r="G639" s="62" t="s">
        <v>92</v>
      </c>
      <c r="H639" s="62" t="n">
        <v>2</v>
      </c>
      <c r="I639" s="62" t="n">
        <v>2</v>
      </c>
      <c r="J639" s="68" t="n">
        <v>538.1</v>
      </c>
      <c r="K639" s="68" t="n">
        <v>499.1</v>
      </c>
      <c r="L639" s="68" t="n">
        <v>0</v>
      </c>
      <c r="M639" s="71" t="n">
        <v>16</v>
      </c>
      <c r="N639" s="65" t="n">
        <f aca="false" ca="false" dt2D="false" dtr="false" t="normal">+O639+P639+Q639+R639+S639+T639</f>
        <v>120687.44999999998</v>
      </c>
      <c r="O639" s="68" t="n"/>
      <c r="P639" s="63" t="n">
        <f aca="false" ca="false" dt2D="false" dtr="false" t="normal">'Приложение №2'!F639-Q639-R639-S639-O639-T639</f>
        <v>84481.20999999999</v>
      </c>
      <c r="Q639" s="68" t="n"/>
      <c r="R639" s="68" t="n">
        <v>36206.24</v>
      </c>
      <c r="S639" s="68" t="n"/>
      <c r="T639" s="68" t="n"/>
      <c r="U639" s="68" t="n">
        <f aca="false" ca="false" dt2D="false" dtr="false" t="normal">$N639/($K639+$L639)</f>
        <v>241.8101582849128</v>
      </c>
      <c r="V639" s="68" t="n">
        <f aca="false" ca="false" dt2D="false" dtr="false" t="normal">$N639/($K639+$L639)</f>
        <v>241.8101582849128</v>
      </c>
      <c r="W639" s="89" t="n">
        <v>2021</v>
      </c>
      <c r="X639" s="4" t="n">
        <f aca="false" ca="false" dt2D="false" dtr="false" t="normal">+N639-'Приложение №2'!F639</f>
        <v>-0.000000000014551915228366852</v>
      </c>
      <c r="Y639" s="134" t="n"/>
      <c r="Z639" s="82" t="n"/>
      <c r="AA639" s="81" t="n">
        <f aca="false" ca="false" dt2D="false" dtr="false" t="normal">SUM(AB639:AP639)</f>
        <v>120687.45</v>
      </c>
      <c r="AB639" s="68" t="n"/>
      <c r="AC639" s="68" t="n"/>
      <c r="AD639" s="68" t="n"/>
      <c r="AE639" s="68" t="n"/>
      <c r="AF639" s="68" t="n"/>
      <c r="AG639" s="68" t="n"/>
      <c r="AH639" s="68" t="n"/>
      <c r="AI639" s="68" t="n"/>
      <c r="AJ639" s="68" t="n"/>
      <c r="AK639" s="68" t="n"/>
      <c r="AL639" s="68" t="n"/>
      <c r="AM639" s="68" t="n"/>
      <c r="AN639" s="68" t="n">
        <v>120687.45</v>
      </c>
      <c r="AO639" s="68" t="n"/>
      <c r="AP639" s="79" t="n"/>
      <c r="AQ639" s="55" t="n">
        <f aca="false" ca="false" dt2D="false" dtr="false" t="normal">+N639-'Приложение №2'!F639</f>
        <v>-0.000000000014551915228366852</v>
      </c>
    </row>
    <row customHeight="true" ht="15" outlineLevel="0" r="640">
      <c r="A640" s="59" t="n">
        <f aca="false" ca="false" dt2D="false" dtr="false" t="normal">+A639+1</f>
        <v>617</v>
      </c>
      <c r="B640" s="60" t="n">
        <f aca="false" ca="false" dt2D="false" dtr="false" t="normal">+B639+1</f>
        <v>298</v>
      </c>
      <c r="C640" s="70" t="s">
        <v>58</v>
      </c>
      <c r="D640" s="70" t="s">
        <v>611</v>
      </c>
      <c r="E640" s="62" t="n">
        <v>1969</v>
      </c>
      <c r="F640" s="62" t="n">
        <v>2015</v>
      </c>
      <c r="G640" s="62" t="s">
        <v>92</v>
      </c>
      <c r="H640" s="62" t="n">
        <v>2</v>
      </c>
      <c r="I640" s="62" t="n">
        <v>2</v>
      </c>
      <c r="J640" s="68" t="n">
        <v>537.8</v>
      </c>
      <c r="K640" s="68" t="n">
        <v>495.8</v>
      </c>
      <c r="L640" s="68" t="n">
        <v>0</v>
      </c>
      <c r="M640" s="71" t="n">
        <v>42</v>
      </c>
      <c r="N640" s="65" t="n">
        <f aca="false" ca="false" dt2D="false" dtr="false" t="normal">+O640+P640+Q640+R640+S640+T640</f>
        <v>211737.26</v>
      </c>
      <c r="O640" s="68" t="n"/>
      <c r="P640" s="68" t="n">
        <f aca="false" ca="false" dt2D="false" dtr="false" t="normal">'Приложение №2'!F640-Q640-R640-S640-O640-T640</f>
        <v>148216.08000000002</v>
      </c>
      <c r="Q640" s="68" t="n"/>
      <c r="R640" s="68" t="n">
        <v>63521.18</v>
      </c>
      <c r="S640" s="68" t="n"/>
      <c r="T640" s="68" t="n"/>
      <c r="U640" s="68" t="n">
        <f aca="false" ca="false" dt2D="false" dtr="false" t="normal">$N640/($K640+$L640)</f>
        <v>427.0618394513917</v>
      </c>
      <c r="V640" s="68" t="n">
        <f aca="false" ca="false" dt2D="false" dtr="false" t="normal">$N640/($K640+$L640)</f>
        <v>427.0618394513917</v>
      </c>
      <c r="W640" s="89" t="n">
        <v>2021</v>
      </c>
      <c r="X640" s="4" t="n">
        <f aca="false" ca="false" dt2D="false" dtr="false" t="normal">+N640-'Приложение №2'!F640</f>
        <v>0</v>
      </c>
      <c r="Y640" s="120" t="n"/>
      <c r="AA640" s="81" t="n">
        <f aca="false" ca="false" dt2D="false" dtr="false" t="normal">SUM(AB640:AP640)</f>
        <v>211737.26</v>
      </c>
      <c r="AB640" s="68" t="n"/>
      <c r="AC640" s="68" t="n"/>
      <c r="AD640" s="68" t="n"/>
      <c r="AE640" s="68" t="n"/>
      <c r="AF640" s="68" t="n"/>
      <c r="AG640" s="68" t="n"/>
      <c r="AH640" s="68" t="n"/>
      <c r="AI640" s="68" t="n"/>
      <c r="AJ640" s="68" t="n"/>
      <c r="AK640" s="68" t="n"/>
      <c r="AL640" s="68" t="n"/>
      <c r="AM640" s="68" t="n"/>
      <c r="AN640" s="68" t="n">
        <v>211737.26</v>
      </c>
      <c r="AO640" s="68" t="n"/>
      <c r="AP640" s="79" t="n"/>
      <c r="AQ640" s="55" t="n">
        <f aca="false" ca="false" dt2D="false" dtr="false" t="normal">+N640-'Приложение №2'!F640</f>
        <v>0</v>
      </c>
    </row>
    <row customHeight="true" ht="15" outlineLevel="0" r="641">
      <c r="A641" s="59" t="n">
        <f aca="false" ca="false" dt2D="false" dtr="false" t="normal">+A640+1</f>
        <v>618</v>
      </c>
      <c r="B641" s="60" t="n">
        <f aca="false" ca="false" dt2D="false" dtr="false" t="normal">+B640+1</f>
        <v>299</v>
      </c>
      <c r="C641" s="70" t="s">
        <v>58</v>
      </c>
      <c r="D641" s="70" t="s">
        <v>612</v>
      </c>
      <c r="E641" s="62" t="n">
        <v>1972</v>
      </c>
      <c r="F641" s="62" t="n">
        <v>2013</v>
      </c>
      <c r="G641" s="62" t="s">
        <v>92</v>
      </c>
      <c r="H641" s="62" t="n">
        <v>2</v>
      </c>
      <c r="I641" s="62" t="n">
        <v>2</v>
      </c>
      <c r="J641" s="68" t="n">
        <v>530.3</v>
      </c>
      <c r="K641" s="68" t="n">
        <v>493.2</v>
      </c>
      <c r="L641" s="68" t="n">
        <v>0</v>
      </c>
      <c r="M641" s="71" t="n">
        <v>26</v>
      </c>
      <c r="N641" s="65" t="n">
        <f aca="false" ca="false" dt2D="false" dtr="false" t="normal">+O641+P641+Q641+R641+S641+T641</f>
        <v>126471.05000000002</v>
      </c>
      <c r="O641" s="68" t="n"/>
      <c r="P641" s="68" t="n">
        <f aca="false" ca="false" dt2D="false" dtr="false" t="normal">'Приложение №2'!F641-Q641-R641-S641-O641-T641</f>
        <v>86729.73000000001</v>
      </c>
      <c r="Q641" s="68" t="n"/>
      <c r="R641" s="68" t="n">
        <v>39741.32</v>
      </c>
      <c r="S641" s="68" t="n"/>
      <c r="T641" s="68" t="n">
        <v>0</v>
      </c>
      <c r="U641" s="68" t="n">
        <v>2635.35</v>
      </c>
      <c r="V641" s="68" t="n">
        <v>2635.35</v>
      </c>
      <c r="W641" s="89" t="n">
        <v>2021</v>
      </c>
      <c r="X641" s="4" t="n">
        <f aca="false" ca="false" dt2D="false" dtr="false" t="normal">+N641-'Приложение №2'!F641</f>
        <v>0.000000000014551915228366852</v>
      </c>
      <c r="Y641" s="120" t="n"/>
      <c r="AA641" s="81" t="n">
        <f aca="false" ca="false" dt2D="false" dtr="false" t="normal">SUM(AB641:AP641)</f>
        <v>126471.05</v>
      </c>
      <c r="AB641" s="68" t="n"/>
      <c r="AC641" s="68" t="n"/>
      <c r="AD641" s="68" t="n"/>
      <c r="AE641" s="68" t="n"/>
      <c r="AF641" s="68" t="n"/>
      <c r="AG641" s="68" t="n"/>
      <c r="AH641" s="68" t="n"/>
      <c r="AI641" s="68" t="n"/>
      <c r="AJ641" s="68" t="n"/>
      <c r="AK641" s="68" t="n"/>
      <c r="AL641" s="68" t="n"/>
      <c r="AM641" s="68" t="n"/>
      <c r="AN641" s="68" t="n">
        <v>126471.05</v>
      </c>
      <c r="AO641" s="68" t="n"/>
      <c r="AP641" s="79" t="n"/>
      <c r="AQ641" s="55" t="n">
        <f aca="false" ca="false" dt2D="false" dtr="false" t="normal">+N641-'Приложение №2'!F641</f>
        <v>0.000000000014551915228366852</v>
      </c>
    </row>
    <row customHeight="true" ht="15" outlineLevel="0" r="642">
      <c r="A642" s="59" t="n">
        <f aca="false" ca="false" dt2D="false" dtr="false" t="normal">+A641+1</f>
        <v>619</v>
      </c>
      <c r="B642" s="60" t="n">
        <f aca="false" ca="false" dt2D="false" dtr="false" t="normal">+B641+1</f>
        <v>300</v>
      </c>
      <c r="C642" s="70" t="s">
        <v>58</v>
      </c>
      <c r="D642" s="70" t="s">
        <v>613</v>
      </c>
      <c r="E642" s="62" t="n">
        <v>1978</v>
      </c>
      <c r="F642" s="62" t="n">
        <v>2015</v>
      </c>
      <c r="G642" s="62" t="s">
        <v>92</v>
      </c>
      <c r="H642" s="62" t="n">
        <v>2</v>
      </c>
      <c r="I642" s="62" t="n">
        <v>3</v>
      </c>
      <c r="J642" s="68" t="n">
        <v>568.6</v>
      </c>
      <c r="K642" s="68" t="n">
        <v>498.1</v>
      </c>
      <c r="L642" s="68" t="n">
        <v>0</v>
      </c>
      <c r="M642" s="71" t="n">
        <v>18</v>
      </c>
      <c r="N642" s="65" t="n">
        <f aca="false" ca="false" dt2D="false" dtr="false" t="normal">SUM(O642:T642)</f>
        <v>244074.99</v>
      </c>
      <c r="O642" s="68" t="n"/>
      <c r="P642" s="63" t="n"/>
      <c r="Q642" s="63" t="n"/>
      <c r="R642" s="63" t="n">
        <v>75022.5</v>
      </c>
      <c r="S642" s="63" t="n">
        <v>169052.49</v>
      </c>
      <c r="T642" s="68" t="n"/>
      <c r="U642" s="63" t="n">
        <f aca="false" ca="false" dt2D="false" dtr="false" t="normal">$N642/($K642+$L642)</f>
        <v>490.01202569765104</v>
      </c>
      <c r="V642" s="63" t="n">
        <f aca="false" ca="false" dt2D="false" dtr="false" t="normal">$N642/($K642+$L642)</f>
        <v>490.01202569765104</v>
      </c>
      <c r="W642" s="89" t="n">
        <v>2021</v>
      </c>
      <c r="X642" s="4" t="n">
        <f aca="false" ca="false" dt2D="false" dtr="false" t="normal">+N642-'Приложение №2'!F642</f>
        <v>0</v>
      </c>
      <c r="Y642" s="120" t="e">
        <f aca="false" ca="false" dt2D="false" dtr="false" t="normal">+P642-'[1]Приложение №1'!$P538</f>
        <v>#GETTING_DATA</v>
      </c>
      <c r="AA642" s="65" t="n">
        <f aca="false" ca="false" dt2D="false" dtr="false" t="normal">SUM(AB642:AP642)</f>
        <v>10733651.53</v>
      </c>
      <c r="AB642" s="68" t="n">
        <v>1355204.061918</v>
      </c>
      <c r="AC642" s="68" t="n">
        <v>479777.97735</v>
      </c>
      <c r="AD642" s="68" t="n">
        <v>179378.290098</v>
      </c>
      <c r="AE642" s="68" t="n">
        <v>759188.769234</v>
      </c>
      <c r="AF642" s="68" t="n">
        <v>0</v>
      </c>
      <c r="AG642" s="68" t="n"/>
      <c r="AH642" s="68" t="n">
        <v>284343.63069</v>
      </c>
      <c r="AI642" s="68" t="n">
        <v>0</v>
      </c>
      <c r="AJ642" s="68" t="n">
        <v>1648517.2662</v>
      </c>
      <c r="AK642" s="68" t="n">
        <v>0</v>
      </c>
      <c r="AL642" s="68" t="n">
        <v>2884823.79633</v>
      </c>
      <c r="AM642" s="68" t="n">
        <v>2667994.210224</v>
      </c>
      <c r="AN642" s="68" t="n">
        <v>206593.55</v>
      </c>
      <c r="AO642" s="63" t="n">
        <v>43481.44</v>
      </c>
      <c r="AP642" s="69" t="n">
        <v>224348.537956</v>
      </c>
      <c r="AQ642" s="55" t="n">
        <f aca="false" ca="false" dt2D="false" dtr="false" t="normal">+N642-'Приложение №2'!F642</f>
        <v>0</v>
      </c>
    </row>
    <row customHeight="true" ht="15" outlineLevel="0" r="643">
      <c r="A643" s="59" t="n">
        <f aca="false" ca="false" dt2D="false" dtr="false" t="normal">+A642+1</f>
        <v>620</v>
      </c>
      <c r="B643" s="60" t="n">
        <f aca="false" ca="false" dt2D="false" dtr="false" t="normal">+B642+1</f>
        <v>301</v>
      </c>
      <c r="C643" s="70" t="s">
        <v>58</v>
      </c>
      <c r="D643" s="70" t="s">
        <v>614</v>
      </c>
      <c r="E643" s="62" t="n">
        <v>1994</v>
      </c>
      <c r="F643" s="62" t="n">
        <v>2015</v>
      </c>
      <c r="G643" s="62" t="s">
        <v>60</v>
      </c>
      <c r="H643" s="62" t="n">
        <v>9</v>
      </c>
      <c r="I643" s="62" t="n">
        <v>2</v>
      </c>
      <c r="J643" s="68" t="n">
        <v>4698.7</v>
      </c>
      <c r="K643" s="68" t="n">
        <v>4085.6</v>
      </c>
      <c r="L643" s="68" t="n">
        <v>0</v>
      </c>
      <c r="M643" s="71" t="n">
        <v>152</v>
      </c>
      <c r="N643" s="65" t="n">
        <f aca="false" ca="false" dt2D="false" dtr="false" t="normal">SUM(O643:T643)</f>
        <v>198401.24</v>
      </c>
      <c r="O643" s="68" t="n"/>
      <c r="P643" s="63" t="n"/>
      <c r="Q643" s="63" t="n"/>
      <c r="R643" s="63" t="n">
        <v>15964</v>
      </c>
      <c r="S643" s="63" t="n">
        <v>182437.24</v>
      </c>
      <c r="T643" s="68" t="n"/>
      <c r="U643" s="63" t="n">
        <f aca="false" ca="false" dt2D="false" dtr="false" t="normal">$N643/($K643+$L643)</f>
        <v>48.56110240845898</v>
      </c>
      <c r="V643" s="63" t="n">
        <f aca="false" ca="false" dt2D="false" dtr="false" t="normal">$N643/($K643+$L643)</f>
        <v>48.56110240845898</v>
      </c>
      <c r="W643" s="89" t="n">
        <v>2021</v>
      </c>
      <c r="X643" s="4" t="n">
        <f aca="false" ca="false" dt2D="false" dtr="false" t="normal">+N643-'Приложение №2'!F643</f>
        <v>0</v>
      </c>
      <c r="Y643" s="120" t="e">
        <f aca="false" ca="false" dt2D="false" dtr="false" t="normal">+P643-'[1]Приложение №1'!$P544</f>
        <v>#GETTING_DATA</v>
      </c>
      <c r="AA643" s="65" t="n">
        <f aca="false" ca="false" dt2D="false" dtr="false" t="normal">SUM(AB643:AP643)</f>
        <v>10862057.870000001</v>
      </c>
      <c r="AB643" s="68" t="n">
        <v>0</v>
      </c>
      <c r="AC643" s="68" t="n">
        <v>4131978.85197888</v>
      </c>
      <c r="AD643" s="68" t="n">
        <v>4914820.17770688</v>
      </c>
      <c r="AE643" s="68" t="n">
        <v>0</v>
      </c>
      <c r="AF643" s="68" t="n">
        <v>0</v>
      </c>
      <c r="AG643" s="68" t="n"/>
      <c r="AH643" s="68" t="n">
        <v>455373.75956604</v>
      </c>
      <c r="AI643" s="68" t="n">
        <v>0</v>
      </c>
      <c r="AJ643" s="68" t="n">
        <v>0</v>
      </c>
      <c r="AK643" s="68" t="n">
        <v>0</v>
      </c>
      <c r="AL643" s="68" t="n">
        <v>0</v>
      </c>
      <c r="AM643" s="68" t="n">
        <v>0</v>
      </c>
      <c r="AN643" s="68" t="n">
        <v>1043471.2283</v>
      </c>
      <c r="AO643" s="63" t="n">
        <v>108620.5787</v>
      </c>
      <c r="AP643" s="69" t="n">
        <v>207793.2737482</v>
      </c>
      <c r="AQ643" s="55" t="n">
        <f aca="false" ca="false" dt2D="false" dtr="false" t="normal">+N643-'Приложение №2'!F643</f>
        <v>0</v>
      </c>
    </row>
    <row customHeight="true" ht="15" outlineLevel="0" r="644">
      <c r="A644" s="59" t="n">
        <f aca="false" ca="false" dt2D="false" dtr="false" t="normal">+A643+1</f>
        <v>621</v>
      </c>
      <c r="B644" s="60" t="n">
        <f aca="false" ca="false" dt2D="false" dtr="false" t="normal">+B643+1</f>
        <v>302</v>
      </c>
      <c r="C644" s="70" t="s">
        <v>58</v>
      </c>
      <c r="D644" s="70" t="s">
        <v>615</v>
      </c>
      <c r="E644" s="62" t="n">
        <v>1969</v>
      </c>
      <c r="F644" s="62" t="n">
        <v>2015</v>
      </c>
      <c r="G644" s="62" t="s">
        <v>92</v>
      </c>
      <c r="H644" s="62" t="n">
        <v>2</v>
      </c>
      <c r="I644" s="62" t="n">
        <v>2</v>
      </c>
      <c r="J644" s="68" t="n">
        <v>528.8</v>
      </c>
      <c r="K644" s="68" t="n">
        <v>490</v>
      </c>
      <c r="L644" s="68" t="n">
        <v>0</v>
      </c>
      <c r="M644" s="71" t="n">
        <v>37</v>
      </c>
      <c r="N644" s="65" t="n">
        <f aca="false" ca="false" dt2D="false" dtr="false" t="normal">SUM(O644:T644)</f>
        <v>138217.97</v>
      </c>
      <c r="O644" s="68" t="n"/>
      <c r="P644" s="63" t="n"/>
      <c r="Q644" s="63" t="n"/>
      <c r="R644" s="63" t="n">
        <v>138217.97</v>
      </c>
      <c r="S644" s="63" t="n"/>
      <c r="T644" s="68" t="n"/>
      <c r="U644" s="63" t="n">
        <f aca="false" ca="false" dt2D="false" dtr="false" t="normal">$N644/($K644+$L644)</f>
        <v>282.0774897959184</v>
      </c>
      <c r="V644" s="63" t="n">
        <f aca="false" ca="false" dt2D="false" dtr="false" t="normal">$N644/($K644+$L644)</f>
        <v>282.0774897959184</v>
      </c>
      <c r="W644" s="89" t="n">
        <v>2021</v>
      </c>
      <c r="X644" s="4" t="n">
        <f aca="false" ca="false" dt2D="false" dtr="false" t="normal">+N644-'Приложение №2'!F644</f>
        <v>0</v>
      </c>
      <c r="Y644" s="120" t="e">
        <f aca="false" ca="false" dt2D="false" dtr="false" t="normal">+P644-'[1]Приложение №1'!$P544</f>
        <v>#GETTING_DATA</v>
      </c>
      <c r="AA644" s="65" t="n">
        <f aca="false" ca="false" dt2D="false" dtr="false" t="normal">SUM(AB644:AP644)</f>
        <v>5896415.000000001</v>
      </c>
      <c r="AB644" s="68" t="n">
        <v>1330650.097392</v>
      </c>
      <c r="AC644" s="68" t="n">
        <v>483644.347662</v>
      </c>
      <c r="AD644" s="68" t="n">
        <v>174783.723954</v>
      </c>
      <c r="AE644" s="68" t="n">
        <v>744681.073164</v>
      </c>
      <c r="AF644" s="68" t="n">
        <v>0</v>
      </c>
      <c r="AG644" s="68" t="n"/>
      <c r="AH644" s="68" t="n">
        <v>279719.69676</v>
      </c>
      <c r="AI644" s="68" t="n">
        <v>0</v>
      </c>
      <c r="AJ644" s="68" t="n">
        <v>0</v>
      </c>
      <c r="AK644" s="68" t="n">
        <v>0</v>
      </c>
      <c r="AL644" s="68" t="n">
        <v>0</v>
      </c>
      <c r="AM644" s="68" t="n">
        <v>2621492.674626</v>
      </c>
      <c r="AN644" s="68" t="n">
        <v>100032.99</v>
      </c>
      <c r="AO644" s="63" t="n">
        <v>38184.98</v>
      </c>
      <c r="AP644" s="69" t="n">
        <v>123225.416442</v>
      </c>
      <c r="AQ644" s="55" t="n">
        <f aca="false" ca="false" dt2D="false" dtr="false" t="normal">+N644-'Приложение №2'!F644</f>
        <v>0</v>
      </c>
    </row>
    <row customHeight="true" ht="15" outlineLevel="0" r="645">
      <c r="A645" s="59" t="n">
        <f aca="false" ca="false" dt2D="false" dtr="false" t="normal">+A644+1</f>
        <v>622</v>
      </c>
      <c r="B645" s="60" t="n">
        <f aca="false" ca="false" dt2D="false" dtr="false" t="normal">+B644+1</f>
        <v>303</v>
      </c>
      <c r="C645" s="70" t="s">
        <v>58</v>
      </c>
      <c r="D645" s="70" t="s">
        <v>616</v>
      </c>
      <c r="E645" s="62" t="n">
        <v>1974</v>
      </c>
      <c r="F645" s="62" t="n">
        <v>2004</v>
      </c>
      <c r="G645" s="62" t="s">
        <v>70</v>
      </c>
      <c r="H645" s="62" t="n">
        <v>9</v>
      </c>
      <c r="I645" s="62" t="n">
        <v>1</v>
      </c>
      <c r="J645" s="68" t="n">
        <v>2145.6</v>
      </c>
      <c r="K645" s="68" t="n">
        <v>1881.11</v>
      </c>
      <c r="L645" s="68" t="n">
        <v>0</v>
      </c>
      <c r="M645" s="71" t="n">
        <v>77</v>
      </c>
      <c r="N645" s="65" t="n">
        <f aca="false" ca="false" dt2D="false" dtr="false" t="normal">SUM(O645:T645)</f>
        <v>28317</v>
      </c>
      <c r="O645" s="68" t="n"/>
      <c r="P645" s="63" t="n"/>
      <c r="Q645" s="63" t="n"/>
      <c r="R645" s="63" t="n">
        <v>13754</v>
      </c>
      <c r="S645" s="63" t="n">
        <v>14563</v>
      </c>
      <c r="T645" s="68" t="n"/>
      <c r="U645" s="63" t="n">
        <f aca="false" ca="false" dt2D="false" dtr="false" t="normal">$N645/($K645+$L645)</f>
        <v>15.053346162638018</v>
      </c>
      <c r="V645" s="63" t="n">
        <f aca="false" ca="false" dt2D="false" dtr="false" t="normal">$N645/($K645+$L645)</f>
        <v>15.053346162638018</v>
      </c>
      <c r="W645" s="89" t="n">
        <v>2021</v>
      </c>
      <c r="X645" s="4" t="n">
        <f aca="false" ca="false" dt2D="false" dtr="false" t="normal">+N645-'Приложение №2'!F645</f>
        <v>0</v>
      </c>
      <c r="Y645" s="120" t="e">
        <f aca="false" ca="false" dt2D="false" dtr="false" t="normal">+P645-'[1]Приложение №1'!$P545</f>
        <v>#GETTING_DATA</v>
      </c>
      <c r="AA645" s="65" t="n">
        <f aca="false" ca="false" dt2D="false" dtr="false" t="normal">SUM(AB645:AP645)</f>
        <v>14974764.26</v>
      </c>
      <c r="AB645" s="68" t="n">
        <v>4349966.56499496</v>
      </c>
      <c r="AC645" s="68" t="n">
        <v>2985403.71589782</v>
      </c>
      <c r="AD645" s="68" t="n">
        <v>1817269.21965834</v>
      </c>
      <c r="AE645" s="68" t="n">
        <v>1639605.06146724</v>
      </c>
      <c r="AF645" s="68" t="n">
        <v>0</v>
      </c>
      <c r="AG645" s="68" t="n"/>
      <c r="AH645" s="68" t="n">
        <v>209268.31068528</v>
      </c>
      <c r="AI645" s="68" t="n">
        <v>0</v>
      </c>
      <c r="AJ645" s="68" t="n">
        <v>2122022.6416494</v>
      </c>
      <c r="AK645" s="68" t="n">
        <v>0</v>
      </c>
      <c r="AL645" s="68" t="n">
        <v>0</v>
      </c>
      <c r="AM645" s="68" t="n">
        <v>0</v>
      </c>
      <c r="AN645" s="68" t="n">
        <v>1414495.961</v>
      </c>
      <c r="AO645" s="63" t="n">
        <v>149747.6426</v>
      </c>
      <c r="AP645" s="69" t="n">
        <v>286985.14204696</v>
      </c>
      <c r="AQ645" s="55" t="n">
        <f aca="false" ca="false" dt2D="false" dtr="false" t="normal">+N645-'Приложение №2'!F645</f>
        <v>0</v>
      </c>
    </row>
    <row customHeight="true" ht="15" outlineLevel="0" r="646">
      <c r="A646" s="59" t="n">
        <f aca="false" ca="false" dt2D="false" dtr="false" t="normal">+A645+1</f>
        <v>623</v>
      </c>
      <c r="B646" s="60" t="n">
        <f aca="false" ca="false" dt2D="false" dtr="false" t="normal">+B645+1</f>
        <v>304</v>
      </c>
      <c r="C646" s="70" t="s">
        <v>58</v>
      </c>
      <c r="D646" s="70" t="s">
        <v>617</v>
      </c>
      <c r="E646" s="62" t="n">
        <v>1974</v>
      </c>
      <c r="F646" s="62" t="n">
        <v>2013</v>
      </c>
      <c r="G646" s="62" t="s">
        <v>70</v>
      </c>
      <c r="H646" s="62" t="n">
        <v>9</v>
      </c>
      <c r="I646" s="62" t="n">
        <v>1</v>
      </c>
      <c r="J646" s="68" t="n">
        <v>2145.6</v>
      </c>
      <c r="K646" s="68" t="n">
        <v>1838.26</v>
      </c>
      <c r="L646" s="68" t="n">
        <v>161.5</v>
      </c>
      <c r="M646" s="71" t="n">
        <v>70</v>
      </c>
      <c r="N646" s="65" t="n">
        <f aca="false" ca="false" dt2D="false" dtr="false" t="normal">SUM(O646:T646)</f>
        <v>12096</v>
      </c>
      <c r="O646" s="68" t="n"/>
      <c r="P646" s="63" t="n"/>
      <c r="Q646" s="63" t="n"/>
      <c r="R646" s="63" t="n">
        <v>12096</v>
      </c>
      <c r="S646" s="63" t="n"/>
      <c r="T646" s="68" t="n"/>
      <c r="U646" s="63" t="n">
        <f aca="false" ca="false" dt2D="false" dtr="false" t="normal">$N646/($K646+$L646)</f>
        <v>6.048725847101652</v>
      </c>
      <c r="V646" s="63" t="n">
        <f aca="false" ca="false" dt2D="false" dtr="false" t="normal">$N646/($K646+$L646)</f>
        <v>6.048725847101652</v>
      </c>
      <c r="W646" s="89" t="n">
        <v>2021</v>
      </c>
      <c r="X646" s="4" t="n">
        <f aca="false" ca="false" dt2D="false" dtr="false" t="normal">+N646-'Приложение №2'!F646</f>
        <v>0</v>
      </c>
      <c r="Y646" s="120" t="e">
        <f aca="false" ca="false" dt2D="false" dtr="false" t="normal">+P646-'[1]Приложение №1'!$P544</f>
        <v>#GETTING_DATA</v>
      </c>
      <c r="AA646" s="65" t="n">
        <f aca="false" ca="false" dt2D="false" dtr="false" t="normal">SUM(AB646:AP646)</f>
        <v>2561332.6</v>
      </c>
      <c r="AB646" s="68" t="n">
        <v>0</v>
      </c>
      <c r="AC646" s="68" t="n">
        <v>0</v>
      </c>
      <c r="AD646" s="68" t="n">
        <v>0</v>
      </c>
      <c r="AE646" s="68" t="n">
        <v>0</v>
      </c>
      <c r="AF646" s="68" t="n">
        <v>0</v>
      </c>
      <c r="AG646" s="68" t="n"/>
      <c r="AH646" s="68" t="n">
        <v>0</v>
      </c>
      <c r="AI646" s="68" t="n">
        <v>0</v>
      </c>
      <c r="AJ646" s="68" t="n">
        <v>2255868.074124</v>
      </c>
      <c r="AK646" s="68" t="n">
        <v>0</v>
      </c>
      <c r="AL646" s="68" t="n">
        <v>0</v>
      </c>
      <c r="AM646" s="68" t="n">
        <v>0</v>
      </c>
      <c r="AN646" s="68" t="n">
        <v>230519.934</v>
      </c>
      <c r="AO646" s="63" t="n">
        <v>25613.326</v>
      </c>
      <c r="AP646" s="69" t="n">
        <v>49331.265876</v>
      </c>
      <c r="AQ646" s="55" t="n">
        <f aca="false" ca="false" dt2D="false" dtr="false" t="normal">+N646-'Приложение №2'!F646</f>
        <v>0</v>
      </c>
    </row>
    <row customHeight="true" ht="15" outlineLevel="0" r="647">
      <c r="A647" s="59" t="n">
        <f aca="false" ca="false" dt2D="false" dtr="false" t="normal">+A646+1</f>
        <v>624</v>
      </c>
      <c r="B647" s="60" t="n">
        <f aca="false" ca="false" dt2D="false" dtr="false" t="normal">+B646+1</f>
        <v>305</v>
      </c>
      <c r="C647" s="70" t="s">
        <v>58</v>
      </c>
      <c r="D647" s="70" t="s">
        <v>618</v>
      </c>
      <c r="E647" s="62" t="n">
        <v>1973</v>
      </c>
      <c r="F647" s="62" t="n">
        <v>2004</v>
      </c>
      <c r="G647" s="62" t="s">
        <v>70</v>
      </c>
      <c r="H647" s="62" t="n">
        <v>9</v>
      </c>
      <c r="I647" s="62" t="n">
        <v>1</v>
      </c>
      <c r="J647" s="68" t="n">
        <v>2255.5</v>
      </c>
      <c r="K647" s="68" t="n">
        <v>1988.35</v>
      </c>
      <c r="L647" s="68" t="n">
        <v>0</v>
      </c>
      <c r="M647" s="71" t="n">
        <v>92</v>
      </c>
      <c r="N647" s="65" t="n">
        <f aca="false" ca="false" dt2D="false" dtr="false" t="normal">SUM(O647:T647)</f>
        <v>12130</v>
      </c>
      <c r="O647" s="68" t="n"/>
      <c r="P647" s="63" t="n"/>
      <c r="Q647" s="63" t="n"/>
      <c r="R647" s="63" t="n">
        <v>12130</v>
      </c>
      <c r="S647" s="63" t="n"/>
      <c r="T647" s="68" t="n"/>
      <c r="U647" s="63" t="n">
        <f aca="false" ca="false" dt2D="false" dtr="false" t="normal">$N647/($K647+$L647)</f>
        <v>6.100535619986421</v>
      </c>
      <c r="V647" s="63" t="n">
        <f aca="false" ca="false" dt2D="false" dtr="false" t="normal">$N647/($K647+$L647)</f>
        <v>6.100535619986421</v>
      </c>
      <c r="W647" s="89" t="n">
        <v>2021</v>
      </c>
      <c r="X647" s="4" t="n">
        <f aca="false" ca="false" dt2D="false" dtr="false" t="normal">+N647-'Приложение №2'!F647</f>
        <v>0</v>
      </c>
      <c r="Y647" s="120" t="e">
        <f aca="false" ca="false" dt2D="false" dtr="false" t="normal">+P647-'[1]Приложение №1'!$P545</f>
        <v>#GETTING_DATA</v>
      </c>
      <c r="AA647" s="65" t="n">
        <f aca="false" ca="false" dt2D="false" dtr="false" t="normal">SUM(AB647:AP647)</f>
        <v>2546718.4499999997</v>
      </c>
      <c r="AB647" s="68" t="n">
        <v>0</v>
      </c>
      <c r="AC647" s="68" t="n">
        <v>0</v>
      </c>
      <c r="AD647" s="68" t="n">
        <v>0</v>
      </c>
      <c r="AE647" s="68" t="n">
        <v>0</v>
      </c>
      <c r="AF647" s="68" t="n">
        <v>0</v>
      </c>
      <c r="AG647" s="68" t="n"/>
      <c r="AH647" s="68" t="n">
        <v>0</v>
      </c>
      <c r="AI647" s="68" t="n">
        <v>0</v>
      </c>
      <c r="AJ647" s="68" t="n">
        <v>2242996.807653</v>
      </c>
      <c r="AK647" s="68" t="n">
        <v>0</v>
      </c>
      <c r="AL647" s="68" t="n">
        <v>0</v>
      </c>
      <c r="AM647" s="68" t="n">
        <v>0</v>
      </c>
      <c r="AN647" s="68" t="n">
        <v>229204.6605</v>
      </c>
      <c r="AO647" s="63" t="n">
        <v>25467.1845</v>
      </c>
      <c r="AP647" s="69" t="n">
        <v>49049.797347</v>
      </c>
      <c r="AQ647" s="55" t="n">
        <f aca="false" ca="false" dt2D="false" dtr="false" t="normal">+N647-'Приложение №2'!F647</f>
        <v>0</v>
      </c>
    </row>
    <row customHeight="true" ht="15" outlineLevel="0" r="648">
      <c r="A648" s="59" t="n">
        <f aca="false" ca="false" dt2D="false" dtr="false" t="normal">+A647+1</f>
        <v>625</v>
      </c>
      <c r="B648" s="60" t="n">
        <f aca="false" ca="false" dt2D="false" dtr="false" t="normal">+B647+1</f>
        <v>306</v>
      </c>
      <c r="C648" s="70" t="s">
        <v>58</v>
      </c>
      <c r="D648" s="70" t="s">
        <v>619</v>
      </c>
      <c r="E648" s="62" t="n">
        <v>1968</v>
      </c>
      <c r="F648" s="62" t="n">
        <v>2015</v>
      </c>
      <c r="G648" s="62" t="s">
        <v>70</v>
      </c>
      <c r="H648" s="62" t="n">
        <v>4</v>
      </c>
      <c r="I648" s="62" t="n">
        <v>4</v>
      </c>
      <c r="J648" s="68" t="n">
        <v>2529.1</v>
      </c>
      <c r="K648" s="68" t="n">
        <v>2239.8</v>
      </c>
      <c r="L648" s="68" t="n">
        <v>113.8</v>
      </c>
      <c r="M648" s="71" t="n">
        <v>104</v>
      </c>
      <c r="N648" s="65" t="n">
        <f aca="false" ca="false" dt2D="false" dtr="false" t="normal">SUM(O648:T648)</f>
        <v>33459</v>
      </c>
      <c r="O648" s="68" t="n"/>
      <c r="P648" s="63" t="n"/>
      <c r="Q648" s="63" t="n"/>
      <c r="R648" s="63" t="n">
        <v>33459</v>
      </c>
      <c r="S648" s="63" t="n"/>
      <c r="T648" s="63" t="n"/>
      <c r="U648" s="63" t="n">
        <f aca="false" ca="false" dt2D="false" dtr="false" t="normal">$N648/($K648+$L648)</f>
        <v>14.216094493541807</v>
      </c>
      <c r="V648" s="63" t="n">
        <f aca="false" ca="false" dt2D="false" dtr="false" t="normal">$N648/($K648+$L648)</f>
        <v>14.216094493541807</v>
      </c>
      <c r="W648" s="89" t="n">
        <v>2021</v>
      </c>
      <c r="X648" s="4" t="n">
        <f aca="false" ca="false" dt2D="false" dtr="false" t="normal">+N648-'Приложение №2'!F648</f>
        <v>0</v>
      </c>
      <c r="Y648" s="120" t="e">
        <f aca="false" ca="false" dt2D="false" dtr="false" t="normal">+P648-'[1]Приложение №1'!$P545</f>
        <v>#GETTING_DATA</v>
      </c>
      <c r="AA648" s="65" t="n">
        <f aca="false" ca="false" dt2D="false" dtr="false" t="normal">SUM(AB648:AP648)</f>
        <v>29885518.55</v>
      </c>
      <c r="AB648" s="68" t="n">
        <v>6731956.08924384</v>
      </c>
      <c r="AC648" s="68" t="n">
        <v>2468626.27801314</v>
      </c>
      <c r="AD648" s="68" t="n">
        <v>2579135.15988492</v>
      </c>
      <c r="AE648" s="68" t="n">
        <v>1614732.13773312</v>
      </c>
      <c r="AF648" s="68" t="n">
        <v>0</v>
      </c>
      <c r="AG648" s="68" t="n"/>
      <c r="AH648" s="68" t="n">
        <v>222240.79473288</v>
      </c>
      <c r="AI648" s="68" t="n">
        <v>0</v>
      </c>
      <c r="AJ648" s="68" t="n">
        <v>12664980.5522436</v>
      </c>
      <c r="AK648" s="68" t="n">
        <v>0</v>
      </c>
      <c r="AL648" s="68" t="n">
        <v>0</v>
      </c>
      <c r="AM648" s="68" t="n">
        <v>0</v>
      </c>
      <c r="AN648" s="68" t="n">
        <v>2730265.437</v>
      </c>
      <c r="AO648" s="63" t="n">
        <v>298855.1855</v>
      </c>
      <c r="AP648" s="69" t="n">
        <v>574726.9156485</v>
      </c>
      <c r="AQ648" s="55" t="n">
        <f aca="false" ca="false" dt2D="false" dtr="false" t="normal">+N648-'Приложение №2'!F648</f>
        <v>0</v>
      </c>
    </row>
    <row customHeight="true" ht="15" outlineLevel="0" r="649">
      <c r="A649" s="59" t="n">
        <f aca="false" ca="false" dt2D="false" dtr="false" t="normal">+A648+1</f>
        <v>626</v>
      </c>
      <c r="B649" s="60" t="n">
        <f aca="false" ca="false" dt2D="false" dtr="false" t="normal">+B648+1</f>
        <v>307</v>
      </c>
      <c r="C649" s="70" t="s">
        <v>58</v>
      </c>
      <c r="D649" s="70" t="s">
        <v>620</v>
      </c>
      <c r="E649" s="62" t="n">
        <v>1990</v>
      </c>
      <c r="F649" s="62" t="n">
        <v>2015</v>
      </c>
      <c r="G649" s="62" t="s">
        <v>70</v>
      </c>
      <c r="H649" s="62" t="n">
        <v>9</v>
      </c>
      <c r="I649" s="62" t="n">
        <v>1</v>
      </c>
      <c r="J649" s="68" t="n">
        <v>2286.7</v>
      </c>
      <c r="K649" s="68" t="n">
        <v>2021.3</v>
      </c>
      <c r="L649" s="68" t="n">
        <v>0</v>
      </c>
      <c r="M649" s="71" t="n">
        <v>76</v>
      </c>
      <c r="N649" s="65" t="n">
        <f aca="false" ca="false" dt2D="false" dtr="false" t="normal">SUM(O649:T649)</f>
        <v>12154</v>
      </c>
      <c r="O649" s="68" t="n"/>
      <c r="P649" s="63" t="n"/>
      <c r="Q649" s="63" t="n"/>
      <c r="R649" s="63" t="n">
        <v>12154</v>
      </c>
      <c r="S649" s="63" t="n"/>
      <c r="T649" s="68" t="n"/>
      <c r="U649" s="63" t="n">
        <f aca="false" ca="false" dt2D="false" dtr="false" t="normal">$N649/($K649+$L649)</f>
        <v>6.012961955177361</v>
      </c>
      <c r="V649" s="63" t="n">
        <f aca="false" ca="false" dt2D="false" dtr="false" t="normal">$N649/($K649+$L649)</f>
        <v>6.012961955177361</v>
      </c>
      <c r="W649" s="89" t="n">
        <v>2021</v>
      </c>
      <c r="X649" s="4" t="n">
        <f aca="false" ca="false" dt2D="false" dtr="false" t="normal">+N649-'Приложение №2'!F649</f>
        <v>0</v>
      </c>
      <c r="Y649" s="120" t="e">
        <f aca="false" ca="false" dt2D="false" dtr="false" t="normal">+P649-'[1]Приложение №1'!$P546</f>
        <v>#GETTING_DATA</v>
      </c>
      <c r="AA649" s="65" t="n">
        <f aca="false" ca="false" dt2D="false" dtr="false" t="normal">SUM(AB649:AP649)</f>
        <v>2588921.47</v>
      </c>
      <c r="AB649" s="68" t="n">
        <v>0</v>
      </c>
      <c r="AC649" s="68" t="n">
        <v>0</v>
      </c>
      <c r="AD649" s="68" t="n">
        <v>0</v>
      </c>
      <c r="AE649" s="68" t="n">
        <v>0</v>
      </c>
      <c r="AF649" s="68" t="n">
        <v>0</v>
      </c>
      <c r="AG649" s="68" t="n"/>
      <c r="AH649" s="68" t="n">
        <v>0</v>
      </c>
      <c r="AI649" s="68" t="n">
        <v>0</v>
      </c>
      <c r="AJ649" s="68" t="n">
        <v>2280166.6954878</v>
      </c>
      <c r="AK649" s="68" t="n">
        <v>0</v>
      </c>
      <c r="AL649" s="68" t="n">
        <v>0</v>
      </c>
      <c r="AM649" s="68" t="n">
        <v>0</v>
      </c>
      <c r="AN649" s="68" t="n">
        <v>233002.9323</v>
      </c>
      <c r="AO649" s="63" t="n">
        <v>25889.2147</v>
      </c>
      <c r="AP649" s="69" t="n">
        <v>49862.6275122</v>
      </c>
      <c r="AQ649" s="55" t="n">
        <f aca="false" ca="false" dt2D="false" dtr="false" t="normal">+N649-'Приложение №2'!F649</f>
        <v>0</v>
      </c>
    </row>
    <row customFormat="true" customHeight="true" ht="15" outlineLevel="0" r="650" s="123">
      <c r="A650" s="59" t="n">
        <f aca="false" ca="false" dt2D="false" dtr="false" t="normal">+A649+1</f>
        <v>627</v>
      </c>
      <c r="B650" s="60" t="n">
        <f aca="false" ca="false" dt2D="false" dtr="false" t="normal">+B649+1</f>
        <v>308</v>
      </c>
      <c r="C650" s="70" t="s">
        <v>58</v>
      </c>
      <c r="D650" s="70" t="s">
        <v>621</v>
      </c>
      <c r="E650" s="62" t="n">
        <v>1967</v>
      </c>
      <c r="F650" s="62" t="n">
        <v>2015</v>
      </c>
      <c r="G650" s="62" t="s">
        <v>70</v>
      </c>
      <c r="H650" s="62" t="n">
        <v>3</v>
      </c>
      <c r="I650" s="62" t="n">
        <v>3</v>
      </c>
      <c r="J650" s="68" t="n">
        <v>1753.5</v>
      </c>
      <c r="K650" s="68" t="n">
        <v>1219.6</v>
      </c>
      <c r="L650" s="68" t="n">
        <v>367.2</v>
      </c>
      <c r="M650" s="71" t="n">
        <v>37</v>
      </c>
      <c r="N650" s="65" t="n">
        <f aca="false" ca="false" dt2D="false" dtr="false" t="normal">SUM(O650:T650)</f>
        <v>31909</v>
      </c>
      <c r="O650" s="68" t="n"/>
      <c r="P650" s="63" t="n"/>
      <c r="Q650" s="63" t="n"/>
      <c r="R650" s="63" t="n"/>
      <c r="S650" s="63" t="n">
        <v>31909</v>
      </c>
      <c r="T650" s="63" t="n"/>
      <c r="U650" s="63" t="n">
        <f aca="false" ca="false" dt2D="false" dtr="false" t="normal">$N650/($K650+$L650)</f>
        <v>20.109024451726746</v>
      </c>
      <c r="V650" s="63" t="n">
        <f aca="false" ca="false" dt2D="false" dtr="false" t="normal">$N650/($K650+$L650)</f>
        <v>20.109024451726746</v>
      </c>
      <c r="W650" s="89" t="n">
        <v>2021</v>
      </c>
      <c r="X650" s="4" t="n">
        <f aca="false" ca="false" dt2D="false" dtr="false" t="normal">+N650-'Приложение №2'!F650</f>
        <v>0</v>
      </c>
      <c r="Y650" s="120" t="e">
        <f aca="false" ca="false" dt2D="false" dtr="false" t="normal">+P650-'[1]Приложение №1'!$P547</f>
        <v>#GETTING_DATA</v>
      </c>
      <c r="AA650" s="65" t="n">
        <f aca="false" ca="false" dt2D="false" dtr="false" t="normal">SUM(AB650:AP650)</f>
        <v>34868708.160000004</v>
      </c>
      <c r="AB650" s="68" t="n">
        <v>5996729.97810978</v>
      </c>
      <c r="AC650" s="68" t="n">
        <v>3648890.37641982</v>
      </c>
      <c r="AD650" s="68" t="n">
        <v>1719410.92721748</v>
      </c>
      <c r="AE650" s="68" t="n">
        <v>1465289.80135776</v>
      </c>
      <c r="AF650" s="68" t="n">
        <v>0</v>
      </c>
      <c r="AG650" s="68" t="n"/>
      <c r="AH650" s="68" t="n">
        <v>511593.88939176</v>
      </c>
      <c r="AI650" s="68" t="n">
        <v>0</v>
      </c>
      <c r="AJ650" s="68" t="n">
        <v>17347540.944258</v>
      </c>
      <c r="AK650" s="68" t="n">
        <v>0</v>
      </c>
      <c r="AL650" s="68" t="n">
        <v>0</v>
      </c>
      <c r="AM650" s="68" t="n">
        <v>0</v>
      </c>
      <c r="AN650" s="68" t="n">
        <v>3159448.9174</v>
      </c>
      <c r="AO650" s="63" t="n">
        <v>348687.0816</v>
      </c>
      <c r="AP650" s="69" t="n">
        <v>671116.2442454</v>
      </c>
      <c r="AQ650" s="55" t="n">
        <f aca="false" ca="false" dt2D="false" dtr="false" t="normal">+N650-'Приложение №2'!F650</f>
        <v>0</v>
      </c>
    </row>
    <row customHeight="true" ht="15" outlineLevel="0" r="651">
      <c r="A651" s="59" t="n">
        <f aca="false" ca="false" dt2D="false" dtr="false" t="normal">+A650+1</f>
        <v>628</v>
      </c>
      <c r="B651" s="60" t="n">
        <f aca="false" ca="false" dt2D="false" dtr="false" t="normal">+B650+1</f>
        <v>309</v>
      </c>
      <c r="C651" s="70" t="s">
        <v>58</v>
      </c>
      <c r="D651" s="70" t="s">
        <v>622</v>
      </c>
      <c r="E651" s="62" t="n">
        <v>1968</v>
      </c>
      <c r="F651" s="62" t="n">
        <v>2015</v>
      </c>
      <c r="G651" s="62" t="s">
        <v>70</v>
      </c>
      <c r="H651" s="62" t="n">
        <v>4</v>
      </c>
      <c r="I651" s="62" t="n">
        <v>2</v>
      </c>
      <c r="J651" s="68" t="n">
        <v>1345.8</v>
      </c>
      <c r="K651" s="68" t="n">
        <v>1087.1</v>
      </c>
      <c r="L651" s="68" t="n">
        <v>112.8</v>
      </c>
      <c r="M651" s="71" t="n">
        <v>46</v>
      </c>
      <c r="N651" s="65" t="n">
        <f aca="false" ca="false" dt2D="false" dtr="false" t="normal">SUM(O651:T651)</f>
        <v>28697</v>
      </c>
      <c r="O651" s="68" t="n"/>
      <c r="P651" s="63" t="n"/>
      <c r="Q651" s="63" t="n"/>
      <c r="R651" s="63" t="n"/>
      <c r="S651" s="63" t="n">
        <v>28697</v>
      </c>
      <c r="T651" s="63" t="n"/>
      <c r="U651" s="63" t="n">
        <f aca="false" ca="false" dt2D="false" dtr="false" t="normal">$N651/($K651+$L651)</f>
        <v>23.916159679973333</v>
      </c>
      <c r="V651" s="63" t="n">
        <f aca="false" ca="false" dt2D="false" dtr="false" t="normal">$N651/($K651+$L651)</f>
        <v>23.916159679973333</v>
      </c>
      <c r="W651" s="89" t="n">
        <v>2021</v>
      </c>
      <c r="X651" s="4" t="n">
        <f aca="false" ca="false" dt2D="false" dtr="false" t="normal">+N651-'Приложение №2'!F651</f>
        <v>0</v>
      </c>
      <c r="Y651" s="120" t="e">
        <f aca="false" ca="false" dt2D="false" dtr="false" t="normal">+P651-'[1]Приложение №1'!$P548</f>
        <v>#GETTING_DATA</v>
      </c>
      <c r="AA651" s="65" t="n">
        <f aca="false" ca="false" dt2D="false" dtr="false" t="normal">SUM(AB651:AP651)</f>
        <v>15236078.209999999</v>
      </c>
      <c r="AB651" s="68" t="n">
        <v>3432050.52323406</v>
      </c>
      <c r="AC651" s="68" t="n">
        <v>1258542.09075378</v>
      </c>
      <c r="AD651" s="68" t="n">
        <v>1314881.15247972</v>
      </c>
      <c r="AE651" s="68" t="n">
        <v>823214.26413408</v>
      </c>
      <c r="AF651" s="68" t="n">
        <v>0</v>
      </c>
      <c r="AG651" s="68" t="n"/>
      <c r="AH651" s="68" t="n">
        <v>113301.6298302</v>
      </c>
      <c r="AI651" s="68" t="n">
        <v>0</v>
      </c>
      <c r="AJ651" s="68" t="n">
        <v>6456793.9123548</v>
      </c>
      <c r="AK651" s="68" t="n">
        <v>0</v>
      </c>
      <c r="AL651" s="68" t="n">
        <v>0</v>
      </c>
      <c r="AM651" s="68" t="n">
        <v>0</v>
      </c>
      <c r="AN651" s="68" t="n">
        <v>1391929.5955</v>
      </c>
      <c r="AO651" s="63" t="n">
        <v>152360.7821</v>
      </c>
      <c r="AP651" s="69" t="n">
        <v>293004.25961336</v>
      </c>
      <c r="AQ651" s="55" t="n">
        <f aca="false" ca="false" dt2D="false" dtr="false" t="normal">+N651-'Приложение №2'!F651</f>
        <v>0</v>
      </c>
    </row>
    <row customFormat="true" customHeight="true" ht="15" outlineLevel="0" r="652" s="123">
      <c r="A652" s="59" t="n">
        <f aca="false" ca="false" dt2D="false" dtr="false" t="normal">+A651+1</f>
        <v>629</v>
      </c>
      <c r="B652" s="60" t="n">
        <f aca="false" ca="false" dt2D="false" dtr="false" t="normal">+B651+1</f>
        <v>310</v>
      </c>
      <c r="C652" s="70" t="s">
        <v>58</v>
      </c>
      <c r="D652" s="70" t="s">
        <v>623</v>
      </c>
      <c r="E652" s="62" t="n">
        <v>1967</v>
      </c>
      <c r="F652" s="62" t="n">
        <v>2013</v>
      </c>
      <c r="G652" s="62" t="s">
        <v>70</v>
      </c>
      <c r="H652" s="62" t="n">
        <v>3</v>
      </c>
      <c r="I652" s="62" t="n">
        <v>3</v>
      </c>
      <c r="J652" s="68" t="n">
        <v>1661.3</v>
      </c>
      <c r="K652" s="68" t="n">
        <v>1287.8</v>
      </c>
      <c r="L652" s="68" t="n">
        <v>254.55</v>
      </c>
      <c r="M652" s="71" t="n">
        <v>74</v>
      </c>
      <c r="N652" s="65" t="n">
        <f aca="false" ca="false" dt2D="false" dtr="false" t="normal">SUM(O652:T652)</f>
        <v>21943</v>
      </c>
      <c r="O652" s="68" t="n"/>
      <c r="P652" s="63" t="n"/>
      <c r="Q652" s="63" t="n"/>
      <c r="R652" s="63" t="n"/>
      <c r="S652" s="63" t="n">
        <v>21943</v>
      </c>
      <c r="T652" s="63" t="n"/>
      <c r="U652" s="63" t="n">
        <f aca="false" ca="false" dt2D="false" dtr="false" t="normal">$N652/($K652+$L652)</f>
        <v>14.226991279540961</v>
      </c>
      <c r="V652" s="63" t="n">
        <f aca="false" ca="false" dt2D="false" dtr="false" t="normal">$N652/($K652+$L652)</f>
        <v>14.226991279540961</v>
      </c>
      <c r="W652" s="89" t="n">
        <v>2021</v>
      </c>
      <c r="X652" s="4" t="n">
        <f aca="false" ca="false" dt2D="false" dtr="false" t="normal">+N652-'Приложение №2'!F652</f>
        <v>0</v>
      </c>
      <c r="Y652" s="120" t="e">
        <f aca="false" ca="false" dt2D="false" dtr="false" t="normal">+P652-'[1]Приложение №1'!$P550</f>
        <v>#GETTING_DATA</v>
      </c>
      <c r="AA652" s="65" t="n">
        <f aca="false" ca="false" dt2D="false" dtr="false" t="normal">SUM(AB652:AP652)</f>
        <v>14747148.670000002</v>
      </c>
      <c r="AB652" s="68" t="n">
        <v>5828747.46729912</v>
      </c>
      <c r="AC652" s="68" t="n">
        <v>3546676.37334864</v>
      </c>
      <c r="AD652" s="68" t="n">
        <v>1671246.17812992</v>
      </c>
      <c r="AE652" s="68" t="n">
        <v>1424243.59065324</v>
      </c>
      <c r="AF652" s="68" t="n">
        <v>0</v>
      </c>
      <c r="AG652" s="68" t="n"/>
      <c r="AH652" s="68" t="n">
        <v>497262.94218216</v>
      </c>
      <c r="AI652" s="68" t="n">
        <v>0</v>
      </c>
      <c r="AJ652" s="68" t="n">
        <v>0</v>
      </c>
      <c r="AK652" s="68" t="n">
        <v>0</v>
      </c>
      <c r="AL652" s="68" t="n">
        <v>0</v>
      </c>
      <c r="AM652" s="68" t="n">
        <v>0</v>
      </c>
      <c r="AN652" s="68" t="n">
        <v>1347912.8755</v>
      </c>
      <c r="AO652" s="63" t="n">
        <v>147471.4867</v>
      </c>
      <c r="AP652" s="69" t="n">
        <v>283587.75618692</v>
      </c>
      <c r="AQ652" s="55" t="n">
        <f aca="false" ca="false" dt2D="false" dtr="false" t="normal">+N652-'Приложение №2'!F652</f>
        <v>0</v>
      </c>
    </row>
    <row customHeight="true" ht="15" outlineLevel="0" r="653">
      <c r="A653" s="59" t="n">
        <f aca="false" ca="false" dt2D="false" dtr="false" t="normal">+A652+1</f>
        <v>630</v>
      </c>
      <c r="B653" s="60" t="n">
        <f aca="false" ca="false" dt2D="false" dtr="false" t="normal">+B652+1</f>
        <v>311</v>
      </c>
      <c r="C653" s="70" t="s">
        <v>58</v>
      </c>
      <c r="D653" s="70" t="s">
        <v>624</v>
      </c>
      <c r="E653" s="62" t="n">
        <v>1969</v>
      </c>
      <c r="F653" s="62" t="n">
        <v>1969</v>
      </c>
      <c r="G653" s="62" t="s">
        <v>70</v>
      </c>
      <c r="H653" s="62" t="n">
        <v>4</v>
      </c>
      <c r="I653" s="62" t="n">
        <v>2</v>
      </c>
      <c r="J653" s="68" t="n">
        <v>1357.7</v>
      </c>
      <c r="K653" s="68" t="n">
        <v>1091.9</v>
      </c>
      <c r="L653" s="68" t="n">
        <v>152.5</v>
      </c>
      <c r="M653" s="71" t="n">
        <v>48</v>
      </c>
      <c r="N653" s="65" t="n">
        <f aca="false" ca="false" dt2D="false" dtr="false" t="normal">SUM(O653:T653)</f>
        <v>19793</v>
      </c>
      <c r="O653" s="68" t="n"/>
      <c r="P653" s="63" t="n"/>
      <c r="Q653" s="63" t="n"/>
      <c r="R653" s="63" t="n"/>
      <c r="S653" s="63" t="n">
        <v>19793</v>
      </c>
      <c r="T653" s="63" t="n"/>
      <c r="U653" s="63" t="n">
        <f aca="false" ca="false" dt2D="false" dtr="false" t="normal">$N653/($K653+$L653)</f>
        <v>15.905657344905174</v>
      </c>
      <c r="V653" s="63" t="n">
        <f aca="false" ca="false" dt2D="false" dtr="false" t="normal">$N653/($K653+$L653)</f>
        <v>15.905657344905174</v>
      </c>
      <c r="W653" s="89" t="n">
        <v>2021</v>
      </c>
      <c r="X653" s="4" t="n">
        <f aca="false" ca="false" dt2D="false" dtr="false" t="normal">+N653-'Приложение №2'!F653</f>
        <v>0</v>
      </c>
      <c r="Y653" s="120" t="e">
        <f aca="false" ca="false" dt2D="false" dtr="false" t="normal">+P653-'[1]Приложение №1'!$P545</f>
        <v>#GETTING_DATA</v>
      </c>
      <c r="AA653" s="65" t="n">
        <f aca="false" ca="false" dt2D="false" dtr="false" t="normal">SUM(AB653:AP653)</f>
        <v>8198144.529999999</v>
      </c>
      <c r="AB653" s="68" t="n">
        <v>3559333.00367736</v>
      </c>
      <c r="AC653" s="68" t="n">
        <v>1305216.91625262</v>
      </c>
      <c r="AD653" s="68" t="n">
        <v>1363645.39662456</v>
      </c>
      <c r="AE653" s="68" t="n">
        <v>853744.33726848</v>
      </c>
      <c r="AF653" s="68" t="n">
        <v>0</v>
      </c>
      <c r="AG653" s="68" t="n"/>
      <c r="AH653" s="68" t="n">
        <v>117503.58224136</v>
      </c>
      <c r="AI653" s="68" t="n">
        <v>0</v>
      </c>
      <c r="AJ653" s="68" t="n">
        <v>0</v>
      </c>
      <c r="AK653" s="68" t="n">
        <v>0</v>
      </c>
      <c r="AL653" s="68" t="n">
        <v>0</v>
      </c>
      <c r="AM653" s="68" t="n">
        <v>0</v>
      </c>
      <c r="AN653" s="68" t="n">
        <v>759282.6064</v>
      </c>
      <c r="AO653" s="63" t="n">
        <v>81981.4453</v>
      </c>
      <c r="AP653" s="69" t="n">
        <v>157437.24223562</v>
      </c>
      <c r="AQ653" s="55" t="n">
        <f aca="false" ca="false" dt2D="false" dtr="false" t="normal">+N653-'Приложение №2'!F653</f>
        <v>0</v>
      </c>
    </row>
    <row customHeight="true" ht="15" outlineLevel="0" r="654">
      <c r="A654" s="59" t="n">
        <f aca="false" ca="false" dt2D="false" dtr="false" t="normal">+A653+1</f>
        <v>631</v>
      </c>
      <c r="B654" s="60" t="n">
        <f aca="false" ca="false" dt2D="false" dtr="false" t="normal">+B653+1</f>
        <v>312</v>
      </c>
      <c r="C654" s="70" t="s">
        <v>58</v>
      </c>
      <c r="D654" s="70" t="s">
        <v>625</v>
      </c>
      <c r="E654" s="62" t="n">
        <v>1965</v>
      </c>
      <c r="F654" s="62" t="n">
        <v>1965</v>
      </c>
      <c r="G654" s="62" t="s">
        <v>92</v>
      </c>
      <c r="H654" s="62" t="n">
        <v>2</v>
      </c>
      <c r="I654" s="62" t="n">
        <v>2</v>
      </c>
      <c r="J654" s="68" t="n">
        <v>547.4</v>
      </c>
      <c r="K654" s="68" t="n">
        <v>508.9</v>
      </c>
      <c r="L654" s="68" t="n">
        <v>0</v>
      </c>
      <c r="M654" s="71" t="n">
        <v>31</v>
      </c>
      <c r="N654" s="65" t="n">
        <f aca="false" ca="false" dt2D="false" dtr="false" t="normal">SUM(O654:T654)</f>
        <v>190555.65000000002</v>
      </c>
      <c r="O654" s="68" t="n"/>
      <c r="P654" s="63" t="n"/>
      <c r="Q654" s="63" t="n"/>
      <c r="R654" s="63" t="n">
        <v>158726.32</v>
      </c>
      <c r="S654" s="63" t="n">
        <v>31829.33</v>
      </c>
      <c r="T654" s="68" t="n"/>
      <c r="U654" s="63" t="n">
        <f aca="false" ca="false" dt2D="false" dtr="false" t="normal">$N654/($K654+$L654)</f>
        <v>374.44615838082143</v>
      </c>
      <c r="V654" s="63" t="n">
        <f aca="false" ca="false" dt2D="false" dtr="false" t="normal">$N654/($K654+$L654)</f>
        <v>374.44615838082143</v>
      </c>
      <c r="W654" s="89" t="n">
        <v>2021</v>
      </c>
      <c r="X654" s="4" t="n">
        <f aca="false" ca="false" dt2D="false" dtr="false" t="normal">+N654-'Приложение №2'!F654</f>
        <v>0</v>
      </c>
      <c r="Y654" s="120" t="e">
        <f aca="false" ca="false" dt2D="false" dtr="false" t="normal">+P654-'[1]Приложение №1'!$P547</f>
        <v>#GETTING_DATA</v>
      </c>
      <c r="AA654" s="65" t="n">
        <f aca="false" ca="false" dt2D="false" dtr="false" t="normal">SUM(AB654:AP654)</f>
        <v>9189777.290000001</v>
      </c>
      <c r="AB654" s="68" t="n">
        <v>1384108.862472</v>
      </c>
      <c r="AC654" s="68" t="n">
        <v>503969.135712</v>
      </c>
      <c r="AD654" s="68" t="n">
        <v>183227.251116</v>
      </c>
      <c r="AE654" s="68" t="n">
        <v>775345.934748</v>
      </c>
      <c r="AF654" s="68" t="n">
        <v>0</v>
      </c>
      <c r="AG654" s="68" t="n"/>
      <c r="AH654" s="68" t="n">
        <v>290508.888978</v>
      </c>
      <c r="AI654" s="68" t="n">
        <v>0</v>
      </c>
      <c r="AJ654" s="68" t="n">
        <v>0</v>
      </c>
      <c r="AK654" s="68" t="n">
        <v>0</v>
      </c>
      <c r="AL654" s="68" t="n">
        <v>2945685.42576</v>
      </c>
      <c r="AM654" s="68" t="n">
        <v>2723792.798118</v>
      </c>
      <c r="AN654" s="68" t="n">
        <v>152390.07</v>
      </c>
      <c r="AO654" s="63" t="n">
        <v>38165.58</v>
      </c>
      <c r="AP654" s="69" t="n">
        <v>192583.343096</v>
      </c>
      <c r="AQ654" s="55" t="n">
        <f aca="false" ca="false" dt2D="false" dtr="false" t="normal">+N654-'Приложение №2'!F654</f>
        <v>0</v>
      </c>
    </row>
    <row customHeight="true" ht="15" outlineLevel="0" r="655">
      <c r="A655" s="59" t="n">
        <f aca="false" ca="false" dt2D="false" dtr="false" t="normal">+A654+1</f>
        <v>632</v>
      </c>
      <c r="B655" s="60" t="n">
        <f aca="false" ca="false" dt2D="false" dtr="false" t="normal">+B654+1</f>
        <v>313</v>
      </c>
      <c r="C655" s="70" t="s">
        <v>58</v>
      </c>
      <c r="D655" s="70" t="s">
        <v>626</v>
      </c>
      <c r="E655" s="62" t="n">
        <v>1963</v>
      </c>
      <c r="F655" s="62" t="n">
        <v>1963</v>
      </c>
      <c r="G655" s="62" t="s">
        <v>92</v>
      </c>
      <c r="H655" s="62" t="n">
        <v>2</v>
      </c>
      <c r="I655" s="62" t="n">
        <v>2</v>
      </c>
      <c r="J655" s="68" t="n">
        <v>533.4</v>
      </c>
      <c r="K655" s="68" t="n">
        <v>493.3</v>
      </c>
      <c r="L655" s="68" t="n">
        <v>0</v>
      </c>
      <c r="M655" s="71" t="n">
        <v>32</v>
      </c>
      <c r="N655" s="65" t="n">
        <f aca="false" ca="false" dt2D="false" dtr="false" t="normal">SUM(O655:T655)</f>
        <v>199141.65000000002</v>
      </c>
      <c r="O655" s="68" t="n"/>
      <c r="P655" s="63" t="n"/>
      <c r="Q655" s="63" t="n"/>
      <c r="R655" s="63" t="n">
        <v>162184.51</v>
      </c>
      <c r="S655" s="63" t="n">
        <v>36957.14</v>
      </c>
      <c r="T655" s="68" t="n"/>
      <c r="U655" s="63" t="n">
        <f aca="false" ca="false" dt2D="false" dtr="false" t="normal">$N655/($K655+$L655)</f>
        <v>403.69278329616867</v>
      </c>
      <c r="V655" s="63" t="n">
        <f aca="false" ca="false" dt2D="false" dtr="false" t="normal">$N655/($K655+$L655)</f>
        <v>403.69278329616867</v>
      </c>
      <c r="W655" s="89" t="n">
        <v>2021</v>
      </c>
      <c r="X655" s="4" t="n">
        <f aca="false" ca="false" dt2D="false" dtr="false" t="normal">+N655-'Приложение №2'!F655</f>
        <v>0</v>
      </c>
      <c r="Y655" s="120" t="e">
        <f aca="false" ca="false" dt2D="false" dtr="false" t="normal">+P655-'[1]Приложение №1'!$P548</f>
        <v>#GETTING_DATA</v>
      </c>
      <c r="AA655" s="65" t="n">
        <f aca="false" ca="false" dt2D="false" dtr="false" t="normal">SUM(AB655:AP655)</f>
        <v>10630215.43</v>
      </c>
      <c r="AB655" s="68" t="n">
        <v>1341799.991784</v>
      </c>
      <c r="AC655" s="68" t="n">
        <v>488945.277072</v>
      </c>
      <c r="AD655" s="68" t="n">
        <v>178049.047932</v>
      </c>
      <c r="AE655" s="68" t="n">
        <v>751851.079644</v>
      </c>
      <c r="AF655" s="68" t="n">
        <v>0</v>
      </c>
      <c r="AG655" s="68" t="n"/>
      <c r="AH655" s="68" t="n">
        <v>281603.521332</v>
      </c>
      <c r="AI655" s="68" t="n">
        <v>0</v>
      </c>
      <c r="AJ655" s="68" t="n">
        <v>1668975.92673</v>
      </c>
      <c r="AK655" s="68" t="n">
        <v>0</v>
      </c>
      <c r="AL655" s="68" t="n">
        <v>2856573.757464</v>
      </c>
      <c r="AM655" s="68" t="n">
        <v>2640050.19915</v>
      </c>
      <c r="AN655" s="68" t="n">
        <v>161039.39</v>
      </c>
      <c r="AO655" s="63" t="n">
        <v>38102.26</v>
      </c>
      <c r="AP655" s="69" t="n">
        <v>223224.978892</v>
      </c>
      <c r="AQ655" s="55" t="n">
        <f aca="false" ca="false" dt2D="false" dtr="false" t="normal">+N655-'Приложение №2'!F655</f>
        <v>0</v>
      </c>
    </row>
    <row customFormat="true" customHeight="true" ht="15" outlineLevel="0" r="656" s="123">
      <c r="A656" s="59" t="n">
        <f aca="false" ca="false" dt2D="false" dtr="false" t="normal">+A655+1</f>
        <v>633</v>
      </c>
      <c r="B656" s="60" t="n">
        <f aca="false" ca="false" dt2D="false" dtr="false" t="normal">+B655+1</f>
        <v>314</v>
      </c>
      <c r="C656" s="70" t="s">
        <v>58</v>
      </c>
      <c r="D656" s="70" t="s">
        <v>627</v>
      </c>
      <c r="E656" s="62" t="n">
        <v>1972</v>
      </c>
      <c r="F656" s="62" t="n">
        <v>1972</v>
      </c>
      <c r="G656" s="62" t="s">
        <v>70</v>
      </c>
      <c r="H656" s="62" t="n">
        <v>4</v>
      </c>
      <c r="I656" s="62" t="n">
        <v>2</v>
      </c>
      <c r="J656" s="68" t="n">
        <v>1205.6</v>
      </c>
      <c r="K656" s="68" t="n">
        <v>1090.5</v>
      </c>
      <c r="L656" s="68" t="n">
        <v>0</v>
      </c>
      <c r="M656" s="71" t="n">
        <v>53</v>
      </c>
      <c r="N656" s="65" t="n">
        <f aca="false" ca="false" dt2D="false" dtr="false" t="normal">SUM(O656:T656)</f>
        <v>19774</v>
      </c>
      <c r="O656" s="68" t="n"/>
      <c r="P656" s="63" t="n"/>
      <c r="Q656" s="63" t="n"/>
      <c r="R656" s="63" t="n"/>
      <c r="S656" s="63" t="n">
        <v>19774</v>
      </c>
      <c r="T656" s="63" t="n"/>
      <c r="U656" s="63" t="n">
        <f aca="false" ca="false" dt2D="false" dtr="false" t="normal">$N656/($K656+$L656)</f>
        <v>18.132966529115084</v>
      </c>
      <c r="V656" s="63" t="n">
        <f aca="false" ca="false" dt2D="false" dtr="false" t="normal">$N656/($K656+$L656)</f>
        <v>18.132966529115084</v>
      </c>
      <c r="W656" s="89" t="n">
        <v>2021</v>
      </c>
      <c r="X656" s="4" t="n">
        <f aca="false" ca="false" dt2D="false" dtr="false" t="normal">+N656-'Приложение №2'!F656</f>
        <v>0</v>
      </c>
      <c r="Y656" s="120" t="e">
        <f aca="false" ca="false" dt2D="false" dtr="false" t="normal">+P656-'[1]Приложение №1'!$P549</f>
        <v>#GETTING_DATA</v>
      </c>
      <c r="AA656" s="65" t="n">
        <f aca="false" ca="false" dt2D="false" dtr="false" t="normal">SUM(AB656:AP656)</f>
        <v>7184246.720000002</v>
      </c>
      <c r="AB656" s="68" t="n">
        <v>3119135.8409757</v>
      </c>
      <c r="AC656" s="68" t="n">
        <v>1143795.44284236</v>
      </c>
      <c r="AD656" s="68" t="n">
        <v>1194997.8356148</v>
      </c>
      <c r="AE656" s="68" t="n">
        <v>748158.3090576</v>
      </c>
      <c r="AF656" s="68" t="n">
        <v>0</v>
      </c>
      <c r="AG656" s="68" t="n"/>
      <c r="AH656" s="68" t="n">
        <v>102971.44054764</v>
      </c>
      <c r="AI656" s="68" t="n">
        <v>0</v>
      </c>
      <c r="AJ656" s="68" t="n">
        <v>0</v>
      </c>
      <c r="AK656" s="68" t="n">
        <v>0</v>
      </c>
      <c r="AL656" s="68" t="n">
        <v>0</v>
      </c>
      <c r="AM656" s="68" t="n">
        <v>0</v>
      </c>
      <c r="AN656" s="68" t="n">
        <v>665379.0443</v>
      </c>
      <c r="AO656" s="63" t="n">
        <v>71842.4672</v>
      </c>
      <c r="AP656" s="69" t="n">
        <v>137966.3394619</v>
      </c>
      <c r="AQ656" s="55" t="n">
        <f aca="false" ca="false" dt2D="false" dtr="false" t="normal">+N656-'Приложение №2'!F656</f>
        <v>0</v>
      </c>
    </row>
    <row customHeight="true" ht="15" outlineLevel="0" r="657">
      <c r="A657" s="59" t="n">
        <f aca="false" ca="false" dt2D="false" dtr="false" t="normal">+A656+1</f>
        <v>634</v>
      </c>
      <c r="B657" s="60" t="n">
        <f aca="false" ca="false" dt2D="false" dtr="false" t="normal">+B656+1</f>
        <v>315</v>
      </c>
      <c r="C657" s="70" t="s">
        <v>58</v>
      </c>
      <c r="D657" s="70" t="s">
        <v>628</v>
      </c>
      <c r="E657" s="62" t="n">
        <v>1970</v>
      </c>
      <c r="F657" s="62" t="n">
        <v>1970</v>
      </c>
      <c r="G657" s="62" t="s">
        <v>92</v>
      </c>
      <c r="H657" s="62" t="n">
        <v>2</v>
      </c>
      <c r="I657" s="62" t="n">
        <v>2</v>
      </c>
      <c r="J657" s="68" t="n">
        <v>661.2</v>
      </c>
      <c r="K657" s="68" t="n">
        <v>599.8</v>
      </c>
      <c r="L657" s="68" t="n">
        <v>0</v>
      </c>
      <c r="M657" s="71" t="n">
        <v>31</v>
      </c>
      <c r="N657" s="65" t="n">
        <f aca="false" ca="false" dt2D="false" dtr="false" t="normal">SUM(O657:T657)</f>
        <v>140632.47</v>
      </c>
      <c r="O657" s="68" t="n"/>
      <c r="P657" s="63" t="n"/>
      <c r="Q657" s="63" t="n"/>
      <c r="R657" s="63" t="n">
        <v>140632.47</v>
      </c>
      <c r="S657" s="63" t="n"/>
      <c r="T657" s="68" t="n"/>
      <c r="U657" s="63" t="n">
        <f aca="false" ca="false" dt2D="false" dtr="false" t="normal">$N657/($K657+$L657)</f>
        <v>234.46560520173392</v>
      </c>
      <c r="V657" s="63" t="n">
        <f aca="false" ca="false" dt2D="false" dtr="false" t="normal">$N657/($K657+$L657)</f>
        <v>234.46560520173392</v>
      </c>
      <c r="W657" s="89" t="n">
        <v>2021</v>
      </c>
      <c r="X657" s="4" t="n">
        <f aca="false" ca="false" dt2D="false" dtr="false" t="normal">+N657-'Приложение №2'!F657</f>
        <v>0</v>
      </c>
      <c r="Y657" s="120" t="e">
        <f aca="false" ca="false" dt2D="false" dtr="false" t="normal">+P657-'[1]Приложение №1'!$P550</f>
        <v>#GETTING_DATA</v>
      </c>
      <c r="AA657" s="65" t="n">
        <f aca="false" ca="false" dt2D="false" dtr="false" t="normal">SUM(AB657:AP657)</f>
        <v>7217693.3</v>
      </c>
      <c r="AB657" s="68" t="n">
        <v>1634337.772998</v>
      </c>
      <c r="AC657" s="68" t="n">
        <v>593404.241094</v>
      </c>
      <c r="AD657" s="68" t="n">
        <v>216910.340178</v>
      </c>
      <c r="AE657" s="68" t="n">
        <v>914950.221738</v>
      </c>
      <c r="AF657" s="68" t="n">
        <v>0</v>
      </c>
      <c r="AG657" s="68" t="n"/>
      <c r="AH657" s="68" t="n">
        <v>342399.741138</v>
      </c>
      <c r="AI657" s="68" t="n">
        <v>0</v>
      </c>
      <c r="AJ657" s="68" t="n">
        <v>0</v>
      </c>
      <c r="AK657" s="68" t="n">
        <v>0</v>
      </c>
      <c r="AL657" s="68" t="n">
        <v>0</v>
      </c>
      <c r="AM657" s="68" t="n">
        <v>3223609.411092</v>
      </c>
      <c r="AN657" s="68" t="n">
        <v>102039.42</v>
      </c>
      <c r="AO657" s="63" t="n">
        <v>38593.05</v>
      </c>
      <c r="AP657" s="69" t="n">
        <v>151449.101762</v>
      </c>
      <c r="AQ657" s="55" t="n">
        <f aca="false" ca="false" dt2D="false" dtr="false" t="normal">+N657-'Приложение №2'!F657</f>
        <v>0</v>
      </c>
    </row>
    <row customFormat="true" customHeight="true" ht="15" outlineLevel="0" r="658" s="123">
      <c r="A658" s="59" t="n">
        <f aca="false" ca="false" dt2D="false" dtr="false" t="normal">+A657+1</f>
        <v>635</v>
      </c>
      <c r="B658" s="60" t="n">
        <f aca="false" ca="false" dt2D="false" dtr="false" t="normal">+B657+1</f>
        <v>316</v>
      </c>
      <c r="C658" s="70" t="s">
        <v>58</v>
      </c>
      <c r="D658" s="70" t="s">
        <v>629</v>
      </c>
      <c r="E658" s="62" t="n">
        <v>1969</v>
      </c>
      <c r="F658" s="62" t="n">
        <v>1969</v>
      </c>
      <c r="G658" s="62" t="s">
        <v>70</v>
      </c>
      <c r="H658" s="62" t="n">
        <v>4</v>
      </c>
      <c r="I658" s="62" t="n">
        <v>2</v>
      </c>
      <c r="J658" s="68" t="n">
        <v>1375</v>
      </c>
      <c r="K658" s="68" t="n">
        <v>1259.4</v>
      </c>
      <c r="L658" s="68" t="n">
        <v>0</v>
      </c>
      <c r="M658" s="71" t="n">
        <v>53</v>
      </c>
      <c r="N658" s="65" t="n">
        <f aca="false" ca="false" dt2D="false" dtr="false" t="normal">SUM(O658:T658)</f>
        <v>28667</v>
      </c>
      <c r="O658" s="68" t="n"/>
      <c r="P658" s="63" t="n"/>
      <c r="Q658" s="63" t="n"/>
      <c r="R658" s="63" t="n"/>
      <c r="S658" s="63" t="n">
        <v>28667</v>
      </c>
      <c r="T658" s="63" t="n"/>
      <c r="U658" s="63" t="n">
        <f aca="false" ca="false" dt2D="false" dtr="false" t="normal">$N658/($K658+$L658)</f>
        <v>22.762426552326502</v>
      </c>
      <c r="V658" s="63" t="n">
        <f aca="false" ca="false" dt2D="false" dtr="false" t="normal">$N658/($K658+$L658)</f>
        <v>22.762426552326502</v>
      </c>
      <c r="W658" s="89" t="n">
        <v>2021</v>
      </c>
      <c r="X658" s="4" t="n">
        <f aca="false" ca="false" dt2D="false" dtr="false" t="normal">+N658-'Приложение №2'!F658</f>
        <v>0</v>
      </c>
      <c r="Y658" s="120" t="e">
        <f aca="false" ca="false" dt2D="false" dtr="false" t="normal">+P658-'[1]Приложение №1'!$P551</f>
        <v>#GETTING_DATA</v>
      </c>
      <c r="AA658" s="65" t="n">
        <f aca="false" ca="false" dt2D="false" dtr="false" t="normal">SUM(AB658:AP658)</f>
        <v>15991596.719999999</v>
      </c>
      <c r="AB658" s="68" t="n">
        <v>3602237.21056836</v>
      </c>
      <c r="AC658" s="68" t="n">
        <v>1320950.00349942</v>
      </c>
      <c r="AD658" s="68" t="n">
        <v>1380082.78082346</v>
      </c>
      <c r="AE658" s="68" t="n">
        <v>864035.37315648</v>
      </c>
      <c r="AF658" s="68" t="n">
        <v>0</v>
      </c>
      <c r="AG658" s="68" t="n"/>
      <c r="AH658" s="68" t="n">
        <v>118919.97069456</v>
      </c>
      <c r="AI658" s="68" t="n">
        <v>0</v>
      </c>
      <c r="AJ658" s="68" t="n">
        <v>6776969.9586876</v>
      </c>
      <c r="AK658" s="68" t="n">
        <v>0</v>
      </c>
      <c r="AL658" s="68" t="n">
        <v>0</v>
      </c>
      <c r="AM658" s="68" t="n">
        <v>0</v>
      </c>
      <c r="AN658" s="68" t="n">
        <v>1460951.857</v>
      </c>
      <c r="AO658" s="63" t="n">
        <v>159915.9672</v>
      </c>
      <c r="AP658" s="69" t="n">
        <v>307533.59837012</v>
      </c>
      <c r="AQ658" s="55" t="n">
        <f aca="false" ca="false" dt2D="false" dtr="false" t="normal">+N658-'Приложение №2'!F658</f>
        <v>0</v>
      </c>
    </row>
    <row customHeight="true" ht="15" outlineLevel="0" r="659">
      <c r="A659" s="59" t="n">
        <f aca="false" ca="false" dt2D="false" dtr="false" t="normal">+A658+1</f>
        <v>636</v>
      </c>
      <c r="B659" s="60" t="n">
        <f aca="false" ca="false" dt2D="false" dtr="false" t="normal">+B658+1</f>
        <v>317</v>
      </c>
      <c r="C659" s="70" t="s">
        <v>58</v>
      </c>
      <c r="D659" s="70" t="s">
        <v>630</v>
      </c>
      <c r="E659" s="62" t="n">
        <v>1971</v>
      </c>
      <c r="F659" s="62" t="n">
        <v>1971</v>
      </c>
      <c r="G659" s="62" t="s">
        <v>70</v>
      </c>
      <c r="H659" s="62" t="n">
        <v>4</v>
      </c>
      <c r="I659" s="62" t="n">
        <v>2</v>
      </c>
      <c r="J659" s="68" t="n">
        <v>1403.6</v>
      </c>
      <c r="K659" s="68" t="n">
        <v>1213.5</v>
      </c>
      <c r="L659" s="68" t="n">
        <v>42.7</v>
      </c>
      <c r="M659" s="71" t="n">
        <v>67</v>
      </c>
      <c r="N659" s="65" t="n">
        <f aca="false" ca="false" dt2D="false" dtr="false" t="normal">SUM(O659:T659)</f>
        <v>28710</v>
      </c>
      <c r="O659" s="68" t="n"/>
      <c r="P659" s="63" t="n"/>
      <c r="Q659" s="63" t="n"/>
      <c r="R659" s="63" t="n"/>
      <c r="S659" s="63" t="n">
        <v>28710</v>
      </c>
      <c r="T659" s="63" t="n"/>
      <c r="U659" s="63" t="n">
        <f aca="false" ca="false" dt2D="false" dtr="false" t="normal">$N659/($K659+$L659)</f>
        <v>22.85464098073555</v>
      </c>
      <c r="V659" s="63" t="n">
        <f aca="false" ca="false" dt2D="false" dtr="false" t="normal">$N659/($K659+$L659)</f>
        <v>22.85464098073555</v>
      </c>
      <c r="W659" s="89" t="n">
        <v>2021</v>
      </c>
      <c r="X659" s="4" t="n">
        <f aca="false" ca="false" dt2D="false" dtr="false" t="normal">+N659-'Приложение №2'!F659</f>
        <v>0</v>
      </c>
      <c r="Y659" s="120" t="e">
        <f aca="false" ca="false" dt2D="false" dtr="false" t="normal">+P659-'[1]Приложение №1'!$P552</f>
        <v>#GETTING_DATA</v>
      </c>
      <c r="AA659" s="65" t="n">
        <f aca="false" ca="false" dt2D="false" dtr="false" t="normal">SUM(AB659:AP659)</f>
        <v>9191213.3916226</v>
      </c>
      <c r="AB659" s="68" t="n">
        <v>3593084.31309828</v>
      </c>
      <c r="AC659" s="68" t="n">
        <v>1317593.61677916</v>
      </c>
      <c r="AD659" s="68" t="n">
        <v>1376576.13711912</v>
      </c>
      <c r="AE659" s="68" t="n">
        <v>861839.95216704</v>
      </c>
      <c r="AF659" s="68" t="n">
        <v>0</v>
      </c>
      <c r="AG659" s="68" t="n"/>
      <c r="AH659" s="68" t="n">
        <v>118617.8097426</v>
      </c>
      <c r="AI659" s="68" t="n">
        <v>0</v>
      </c>
      <c r="AJ659" s="68" t="n"/>
      <c r="AK659" s="68" t="n">
        <v>0</v>
      </c>
      <c r="AL659" s="68" t="n">
        <v>0</v>
      </c>
      <c r="AM659" s="68" t="n">
        <v>0</v>
      </c>
      <c r="AN659" s="68" t="n">
        <v>1457239.736</v>
      </c>
      <c r="AO659" s="63" t="n">
        <v>159509.638</v>
      </c>
      <c r="AP659" s="69" t="n">
        <v>306752.1887164</v>
      </c>
      <c r="AQ659" s="55" t="n">
        <f aca="false" ca="false" dt2D="false" dtr="false" t="normal">+N659-'Приложение №2'!F659</f>
        <v>0</v>
      </c>
    </row>
    <row customHeight="true" ht="15" outlineLevel="0" r="660">
      <c r="A660" s="59" t="n">
        <f aca="false" ca="false" dt2D="false" dtr="false" t="normal">+A659+1</f>
        <v>637</v>
      </c>
      <c r="B660" s="60" t="n">
        <f aca="false" ca="false" dt2D="false" dtr="false" t="normal">+B659+1</f>
        <v>318</v>
      </c>
      <c r="C660" s="70" t="s">
        <v>58</v>
      </c>
      <c r="D660" s="70" t="s">
        <v>631</v>
      </c>
      <c r="E660" s="62" t="n">
        <v>1993</v>
      </c>
      <c r="F660" s="62" t="n">
        <v>2009</v>
      </c>
      <c r="G660" s="62" t="s">
        <v>70</v>
      </c>
      <c r="H660" s="62" t="n">
        <v>9</v>
      </c>
      <c r="I660" s="62" t="n">
        <v>1</v>
      </c>
      <c r="J660" s="68" t="n">
        <v>2345</v>
      </c>
      <c r="K660" s="68" t="n">
        <v>1964.2</v>
      </c>
      <c r="L660" s="68" t="n">
        <v>0</v>
      </c>
      <c r="M660" s="71" t="n">
        <v>80</v>
      </c>
      <c r="N660" s="65" t="n">
        <f aca="false" ca="false" dt2D="false" dtr="false" t="normal">SUM(O660:T660)</f>
        <v>44000</v>
      </c>
      <c r="O660" s="68" t="n"/>
      <c r="P660" s="63" t="n"/>
      <c r="Q660" s="63" t="n"/>
      <c r="R660" s="63" t="n"/>
      <c r="S660" s="63" t="n">
        <v>44000</v>
      </c>
      <c r="T660" s="68" t="n"/>
      <c r="U660" s="63" t="n">
        <f aca="false" ca="false" dt2D="false" dtr="false" t="normal">$N660/($K660+$L660)</f>
        <v>22.40097749719988</v>
      </c>
      <c r="V660" s="63" t="n">
        <f aca="false" ca="false" dt2D="false" dtr="false" t="normal">$N660/($K660+$L660)</f>
        <v>22.40097749719988</v>
      </c>
      <c r="W660" s="89" t="n">
        <v>2021</v>
      </c>
      <c r="X660" s="4" t="n">
        <f aca="false" ca="false" dt2D="false" dtr="false" t="normal">+N660-'Приложение №2'!F660</f>
        <v>0</v>
      </c>
      <c r="Y660" s="120" t="e">
        <f aca="false" ca="false" dt2D="false" dtr="false" t="normal">+P660-'[1]Приложение №1'!$P551</f>
        <v>#GETTING_DATA</v>
      </c>
      <c r="AA660" s="65" t="n">
        <f aca="false" ca="false" dt2D="false" dtr="false" t="normal">SUM(AB660:AP660)</f>
        <v>41352125.81</v>
      </c>
      <c r="AB660" s="68" t="n">
        <v>4542107.75492292</v>
      </c>
      <c r="AC660" s="68" t="n">
        <v>3117271.1769024</v>
      </c>
      <c r="AD660" s="68" t="n">
        <v>0</v>
      </c>
      <c r="AE660" s="68" t="n">
        <v>1712027.61216396</v>
      </c>
      <c r="AF660" s="68" t="n">
        <v>0</v>
      </c>
      <c r="AG660" s="68" t="n"/>
      <c r="AH660" s="68" t="n">
        <v>218511.8445216</v>
      </c>
      <c r="AI660" s="68" t="n">
        <v>0</v>
      </c>
      <c r="AJ660" s="68" t="n">
        <v>2215753.9253136</v>
      </c>
      <c r="AK660" s="68" t="n">
        <v>0</v>
      </c>
      <c r="AL660" s="68" t="n">
        <v>19236210.8424868</v>
      </c>
      <c r="AM660" s="68" t="n">
        <v>5058707.77937994</v>
      </c>
      <c r="AN660" s="68" t="n">
        <v>4048566.8085</v>
      </c>
      <c r="AO660" s="63" t="n">
        <v>413521.2581</v>
      </c>
      <c r="AP660" s="69" t="n">
        <v>789446.80770876</v>
      </c>
      <c r="AQ660" s="55" t="n">
        <f aca="false" ca="false" dt2D="false" dtr="false" t="normal">+N660-'Приложение №2'!F660</f>
        <v>0</v>
      </c>
    </row>
    <row customHeight="true" ht="15" outlineLevel="0" r="661">
      <c r="A661" s="59" t="n">
        <f aca="false" ca="false" dt2D="false" dtr="false" t="normal">+A660+1</f>
        <v>638</v>
      </c>
      <c r="B661" s="60" t="n">
        <f aca="false" ca="false" dt2D="false" dtr="false" t="normal">+B660+1</f>
        <v>319</v>
      </c>
      <c r="C661" s="70" t="s">
        <v>58</v>
      </c>
      <c r="D661" s="70" t="s">
        <v>632</v>
      </c>
      <c r="E661" s="62" t="n">
        <v>1991</v>
      </c>
      <c r="F661" s="62" t="n">
        <v>2007</v>
      </c>
      <c r="G661" s="62" t="s">
        <v>92</v>
      </c>
      <c r="H661" s="62" t="n">
        <v>2</v>
      </c>
      <c r="I661" s="62" t="n">
        <v>2</v>
      </c>
      <c r="J661" s="68" t="n">
        <v>682.9</v>
      </c>
      <c r="K661" s="68" t="n">
        <v>606</v>
      </c>
      <c r="L661" s="68" t="n">
        <v>0</v>
      </c>
      <c r="M661" s="71" t="n">
        <v>28</v>
      </c>
      <c r="N661" s="65" t="n">
        <f aca="false" ca="false" dt2D="false" dtr="false" t="normal">SUM(O661:T661)</f>
        <v>46838</v>
      </c>
      <c r="O661" s="68" t="n"/>
      <c r="P661" s="63" t="n"/>
      <c r="Q661" s="63" t="n"/>
      <c r="R661" s="63" t="n">
        <v>46838</v>
      </c>
      <c r="S661" s="63" t="n"/>
      <c r="T661" s="68" t="n"/>
      <c r="U661" s="63" t="n">
        <f aca="false" ca="false" dt2D="false" dtr="false" t="normal">$N661/($K661+$L661)</f>
        <v>77.2904290429043</v>
      </c>
      <c r="V661" s="63" t="n">
        <f aca="false" ca="false" dt2D="false" dtr="false" t="normal">$N661/($K661+$L661)</f>
        <v>77.2904290429043</v>
      </c>
      <c r="W661" s="89" t="n">
        <v>2021</v>
      </c>
      <c r="X661" s="4" t="n">
        <f aca="false" ca="false" dt2D="false" dtr="false" t="normal">+N661-'Приложение №2'!F661</f>
        <v>0</v>
      </c>
      <c r="Y661" s="120" t="e">
        <f aca="false" ca="false" dt2D="false" dtr="false" t="normal">+P661-'[1]Приложение №1'!$P552</f>
        <v>#GETTING_DATA</v>
      </c>
      <c r="AA661" s="65" t="n">
        <f aca="false" ca="false" dt2D="false" dtr="false" t="normal">SUM(AB661:AP661)</f>
        <v>1716398.04</v>
      </c>
      <c r="AB661" s="68" t="n">
        <v>1633831.455144</v>
      </c>
      <c r="AC661" s="68" t="n">
        <v>0</v>
      </c>
      <c r="AD661" s="68" t="n">
        <v>0</v>
      </c>
      <c r="AE661" s="68" t="n">
        <v>0</v>
      </c>
      <c r="AF661" s="68" t="n">
        <v>0</v>
      </c>
      <c r="AG661" s="68" t="n"/>
      <c r="AH661" s="68" t="n">
        <v>0</v>
      </c>
      <c r="AI661" s="68" t="n">
        <v>0</v>
      </c>
      <c r="AJ661" s="68" t="n">
        <v>0</v>
      </c>
      <c r="AK661" s="68" t="n">
        <v>0</v>
      </c>
      <c r="AL661" s="68" t="n">
        <v>0</v>
      </c>
      <c r="AM661" s="68" t="n">
        <v>0</v>
      </c>
      <c r="AN661" s="68" t="n">
        <v>22838</v>
      </c>
      <c r="AO661" s="63" t="n">
        <v>24000</v>
      </c>
      <c r="AP661" s="69" t="n">
        <v>35728.584856</v>
      </c>
      <c r="AQ661" s="55" t="n">
        <f aca="false" ca="false" dt2D="false" dtr="false" t="normal">+N661-'Приложение №2'!F661</f>
        <v>0</v>
      </c>
    </row>
    <row customHeight="true" ht="15" outlineLevel="0" r="662">
      <c r="A662" s="59" t="n">
        <f aca="false" ca="false" dt2D="false" dtr="false" t="normal">+A661+1</f>
        <v>639</v>
      </c>
      <c r="B662" s="60" t="n">
        <f aca="false" ca="false" dt2D="false" dtr="false" t="normal">+B661+1</f>
        <v>320</v>
      </c>
      <c r="C662" s="70" t="s">
        <v>58</v>
      </c>
      <c r="D662" s="70" t="s">
        <v>633</v>
      </c>
      <c r="E662" s="62" t="n">
        <v>1970</v>
      </c>
      <c r="F662" s="62" t="n">
        <v>2015</v>
      </c>
      <c r="G662" s="62" t="s">
        <v>70</v>
      </c>
      <c r="H662" s="62" t="n">
        <v>4</v>
      </c>
      <c r="I662" s="62" t="n">
        <v>2</v>
      </c>
      <c r="J662" s="68" t="n">
        <v>1391.9</v>
      </c>
      <c r="K662" s="68" t="n">
        <v>1292.4</v>
      </c>
      <c r="L662" s="68" t="n">
        <v>0</v>
      </c>
      <c r="M662" s="71" t="n">
        <v>56</v>
      </c>
      <c r="N662" s="65" t="n">
        <f aca="false" ca="false" dt2D="false" dtr="false" t="normal">SUM(O662:T662)</f>
        <v>28028</v>
      </c>
      <c r="O662" s="68" t="n"/>
      <c r="P662" s="63" t="n"/>
      <c r="Q662" s="63" t="n"/>
      <c r="R662" s="63" t="n"/>
      <c r="S662" s="63" t="n">
        <v>28028</v>
      </c>
      <c r="T662" s="63" t="n"/>
      <c r="U662" s="63" t="n">
        <f aca="false" ca="false" dt2D="false" dtr="false" t="normal">$N662/($K662+$L662)</f>
        <v>21.686784277313524</v>
      </c>
      <c r="V662" s="63" t="n">
        <f aca="false" ca="false" dt2D="false" dtr="false" t="normal">$N662/($K662+$L662)</f>
        <v>21.686784277313524</v>
      </c>
      <c r="W662" s="89" t="n">
        <v>2021</v>
      </c>
      <c r="X662" s="4" t="n">
        <f aca="false" ca="false" dt2D="false" dtr="false" t="normal">+N662-'Приложение №2'!F662</f>
        <v>0</v>
      </c>
      <c r="Y662" s="120" t="e">
        <f aca="false" ca="false" dt2D="false" dtr="false" t="normal">+P662-'[1]Приложение №1'!$P548</f>
        <v>#GETTING_DATA</v>
      </c>
      <c r="AA662" s="65" t="n">
        <f aca="false" ca="false" dt2D="false" dtr="false" t="normal">SUM(AB662:AP662)</f>
        <v>16410623.79</v>
      </c>
      <c r="AB662" s="68" t="n">
        <v>3696626.46572856</v>
      </c>
      <c r="AC662" s="68" t="n">
        <v>1355562.79544238</v>
      </c>
      <c r="AD662" s="68" t="n">
        <v>1416245.02606104</v>
      </c>
      <c r="AE662" s="68" t="n">
        <v>886675.65211008</v>
      </c>
      <c r="AF662" s="68" t="n">
        <v>0</v>
      </c>
      <c r="AG662" s="68" t="n"/>
      <c r="AH662" s="68" t="n">
        <v>122036.0252916</v>
      </c>
      <c r="AI662" s="68" t="n">
        <v>0</v>
      </c>
      <c r="AJ662" s="68" t="n">
        <v>6954546.5894268</v>
      </c>
      <c r="AK662" s="68" t="n">
        <v>0</v>
      </c>
      <c r="AL662" s="68" t="n">
        <v>0</v>
      </c>
      <c r="AM662" s="68" t="n">
        <v>0</v>
      </c>
      <c r="AN662" s="68" t="n">
        <v>1499233.111</v>
      </c>
      <c r="AO662" s="63" t="n">
        <v>164106.2379</v>
      </c>
      <c r="AP662" s="69" t="n">
        <v>315591.88703954</v>
      </c>
      <c r="AQ662" s="55" t="n">
        <f aca="false" ca="false" dt2D="false" dtr="false" t="normal">+N662-'Приложение №2'!F662</f>
        <v>0</v>
      </c>
    </row>
    <row customHeight="true" ht="15" outlineLevel="0" r="663">
      <c r="A663" s="59" t="n">
        <f aca="false" ca="false" dt2D="false" dtr="false" t="normal">+A662+1</f>
        <v>640</v>
      </c>
      <c r="B663" s="60" t="n">
        <f aca="false" ca="false" dt2D="false" dtr="false" t="normal">+B662+1</f>
        <v>321</v>
      </c>
      <c r="C663" s="70" t="s">
        <v>58</v>
      </c>
      <c r="D663" s="70" t="s">
        <v>634</v>
      </c>
      <c r="E663" s="62" t="n">
        <v>1970</v>
      </c>
      <c r="F663" s="62" t="n">
        <v>2015</v>
      </c>
      <c r="G663" s="62" t="s">
        <v>70</v>
      </c>
      <c r="H663" s="62" t="n">
        <v>4</v>
      </c>
      <c r="I663" s="62" t="n">
        <v>3</v>
      </c>
      <c r="J663" s="68" t="n">
        <v>2337.2</v>
      </c>
      <c r="K663" s="68" t="n">
        <v>1992.27</v>
      </c>
      <c r="L663" s="68" t="n">
        <v>45.7</v>
      </c>
      <c r="M663" s="71" t="n">
        <v>101</v>
      </c>
      <c r="N663" s="65" t="n">
        <f aca="false" ca="false" dt2D="false" dtr="false" t="normal">SUM(O663:T663)</f>
        <v>31270</v>
      </c>
      <c r="O663" s="68" t="n"/>
      <c r="P663" s="63" t="n"/>
      <c r="Q663" s="63" t="n"/>
      <c r="R663" s="63" t="n"/>
      <c r="S663" s="63" t="n">
        <v>31270</v>
      </c>
      <c r="T663" s="63" t="n"/>
      <c r="U663" s="63" t="n">
        <f aca="false" ca="false" dt2D="false" dtr="false" t="normal">$N663/($K663+$L663)</f>
        <v>15.34369985819222</v>
      </c>
      <c r="V663" s="63" t="n">
        <f aca="false" ca="false" dt2D="false" dtr="false" t="normal">$N663/($K663+$L663)</f>
        <v>15.34369985819222</v>
      </c>
      <c r="W663" s="89" t="n">
        <v>2021</v>
      </c>
      <c r="X663" s="4" t="n">
        <f aca="false" ca="false" dt2D="false" dtr="false" t="normal">+N663-'Приложение №2'!F663</f>
        <v>0</v>
      </c>
      <c r="Y663" s="120" t="e">
        <f aca="false" ca="false" dt2D="false" dtr="false" t="normal">+P663-'[1]Приложение №1'!$P549</f>
        <v>#GETTING_DATA</v>
      </c>
      <c r="AA663" s="65" t="n">
        <f aca="false" ca="false" dt2D="false" dtr="false" t="normal">SUM(AB663:AP663)</f>
        <v>25877715.080000002</v>
      </c>
      <c r="AB663" s="68" t="n">
        <v>5829165.76517184</v>
      </c>
      <c r="AC663" s="68" t="n">
        <v>2137570.65303054</v>
      </c>
      <c r="AD663" s="68" t="n">
        <v>2233259.72131038</v>
      </c>
      <c r="AE663" s="68" t="n">
        <v>1398188.15721144</v>
      </c>
      <c r="AF663" s="68" t="n">
        <v>0</v>
      </c>
      <c r="AG663" s="68" t="n"/>
      <c r="AH663" s="68" t="n">
        <v>192437.14870884</v>
      </c>
      <c r="AI663" s="68" t="n">
        <v>0</v>
      </c>
      <c r="AJ663" s="68" t="n">
        <v>10966540.7948166</v>
      </c>
      <c r="AK663" s="68" t="n">
        <v>0</v>
      </c>
      <c r="AL663" s="68" t="n">
        <v>0</v>
      </c>
      <c r="AM663" s="68" t="n">
        <v>0</v>
      </c>
      <c r="AN663" s="68" t="n">
        <v>2364122.6418</v>
      </c>
      <c r="AO663" s="63" t="n">
        <v>258777.1508</v>
      </c>
      <c r="AP663" s="69" t="n">
        <v>497653.04715036</v>
      </c>
      <c r="AQ663" s="55" t="n">
        <f aca="false" ca="false" dt2D="false" dtr="false" t="normal">+N663-'Приложение №2'!F663</f>
        <v>0</v>
      </c>
    </row>
    <row customHeight="true" ht="15" outlineLevel="0" r="664">
      <c r="A664" s="59" t="n">
        <f aca="false" ca="false" dt2D="false" dtr="false" t="normal">+A663+1</f>
        <v>641</v>
      </c>
      <c r="B664" s="60" t="n">
        <f aca="false" ca="false" dt2D="false" dtr="false" t="normal">+B663+1</f>
        <v>322</v>
      </c>
      <c r="C664" s="70" t="s">
        <v>58</v>
      </c>
      <c r="D664" s="70" t="s">
        <v>635</v>
      </c>
      <c r="E664" s="62" t="n">
        <v>1971</v>
      </c>
      <c r="F664" s="62" t="n">
        <v>2015</v>
      </c>
      <c r="G664" s="62" t="s">
        <v>70</v>
      </c>
      <c r="H664" s="62" t="n">
        <v>4</v>
      </c>
      <c r="I664" s="62" t="n">
        <v>1</v>
      </c>
      <c r="J664" s="68" t="n">
        <v>2344</v>
      </c>
      <c r="K664" s="68" t="n">
        <v>1517.7</v>
      </c>
      <c r="L664" s="68" t="n">
        <v>471.8</v>
      </c>
      <c r="M664" s="71" t="n">
        <v>68</v>
      </c>
      <c r="N664" s="65" t="n">
        <f aca="false" ca="false" dt2D="false" dtr="false" t="normal">SUM(O664:T664)</f>
        <v>30821</v>
      </c>
      <c r="O664" s="68" t="n"/>
      <c r="P664" s="63" t="n"/>
      <c r="Q664" s="63" t="n"/>
      <c r="R664" s="63" t="n"/>
      <c r="S664" s="63" t="n">
        <v>30821</v>
      </c>
      <c r="T664" s="63" t="n"/>
      <c r="U664" s="63" t="n">
        <f aca="false" ca="false" dt2D="false" dtr="false" t="normal">$N664/($K664+$L664)</f>
        <v>15.491832118622769</v>
      </c>
      <c r="V664" s="63" t="n">
        <f aca="false" ca="false" dt2D="false" dtr="false" t="normal">$N664/($K664+$L664)</f>
        <v>15.491832118622769</v>
      </c>
      <c r="W664" s="89" t="n">
        <v>2021</v>
      </c>
      <c r="X664" s="4" t="n">
        <f aca="false" ca="false" dt2D="false" dtr="false" t="normal">+N664-'Приложение №2'!F664</f>
        <v>0</v>
      </c>
      <c r="Y664" s="120" t="e">
        <f aca="false" ca="false" dt2D="false" dtr="false" t="normal">+P664-'[1]Приложение №1'!$P550</f>
        <v>#GETTING_DATA</v>
      </c>
      <c r="AA664" s="65" t="n">
        <f aca="false" ca="false" dt2D="false" dtr="false" t="normal">SUM(AB664:AP664)</f>
        <v>25262253.21</v>
      </c>
      <c r="AB664" s="68" t="n">
        <v>5690527.9739763</v>
      </c>
      <c r="AC664" s="68" t="n">
        <v>2086731.80516724</v>
      </c>
      <c r="AD664" s="68" t="n">
        <v>2180145.06193554</v>
      </c>
      <c r="AE664" s="68" t="n">
        <v>1364934.3932784</v>
      </c>
      <c r="AF664" s="68" t="n">
        <v>0</v>
      </c>
      <c r="AG664" s="68" t="n"/>
      <c r="AH664" s="68" t="n">
        <v>187860.32184276</v>
      </c>
      <c r="AI664" s="68" t="n">
        <v>0</v>
      </c>
      <c r="AJ664" s="68" t="n">
        <v>10705718.3895648</v>
      </c>
      <c r="AK664" s="68" t="n">
        <v>0</v>
      </c>
      <c r="AL664" s="68" t="n">
        <v>0</v>
      </c>
      <c r="AM664" s="68" t="n">
        <v>0</v>
      </c>
      <c r="AN664" s="68" t="n">
        <v>2307895.6015</v>
      </c>
      <c r="AO664" s="63" t="n">
        <v>252622.5321</v>
      </c>
      <c r="AP664" s="69" t="n">
        <v>485817.13063496</v>
      </c>
      <c r="AQ664" s="55" t="n">
        <f aca="false" ca="false" dt2D="false" dtr="false" t="normal">+N664-'Приложение №2'!F664</f>
        <v>0</v>
      </c>
    </row>
    <row customHeight="true" ht="15" outlineLevel="0" r="665">
      <c r="A665" s="59" t="n">
        <f aca="false" ca="false" dt2D="false" dtr="false" t="normal">+A664+1</f>
        <v>642</v>
      </c>
      <c r="B665" s="60" t="n">
        <f aca="false" ca="false" dt2D="false" dtr="false" t="normal">+B664+1</f>
        <v>323</v>
      </c>
      <c r="C665" s="70" t="s">
        <v>58</v>
      </c>
      <c r="D665" s="70" t="s">
        <v>636</v>
      </c>
      <c r="E665" s="62" t="n">
        <v>1965</v>
      </c>
      <c r="F665" s="62" t="n">
        <v>2015</v>
      </c>
      <c r="G665" s="62" t="s">
        <v>92</v>
      </c>
      <c r="H665" s="62" t="n">
        <v>2</v>
      </c>
      <c r="I665" s="62" t="n">
        <v>2</v>
      </c>
      <c r="J665" s="68" t="n">
        <v>377.9</v>
      </c>
      <c r="K665" s="68" t="n">
        <v>336.2</v>
      </c>
      <c r="L665" s="68" t="n">
        <v>0</v>
      </c>
      <c r="M665" s="71" t="n">
        <v>25</v>
      </c>
      <c r="N665" s="65" t="n">
        <f aca="false" ca="false" dt2D="false" dtr="false" t="normal">SUM(O665:T665)</f>
        <v>173297.08000000002</v>
      </c>
      <c r="O665" s="68" t="n"/>
      <c r="P665" s="63" t="n"/>
      <c r="Q665" s="63" t="n"/>
      <c r="R665" s="63" t="n">
        <v>53789.12</v>
      </c>
      <c r="S665" s="63" t="n">
        <v>119507.96</v>
      </c>
      <c r="T665" s="68" t="n"/>
      <c r="U665" s="63" t="n">
        <f aca="false" ca="false" dt2D="false" dtr="false" t="normal">$N665/($K665+$L665)</f>
        <v>515.4582986317669</v>
      </c>
      <c r="V665" s="63" t="n">
        <f aca="false" ca="false" dt2D="false" dtr="false" t="normal">$N665/($K665+$L665)</f>
        <v>515.4582986317669</v>
      </c>
      <c r="W665" s="89" t="n">
        <v>2021</v>
      </c>
      <c r="X665" s="4" t="n">
        <f aca="false" ca="false" dt2D="false" dtr="false" t="normal">+N665-'Приложение №2'!F665</f>
        <v>0.000000000029103830456733704</v>
      </c>
      <c r="Y665" s="120" t="e">
        <f aca="false" ca="false" dt2D="false" dtr="false" t="normal">+P665-'[1]Приложение №1'!$P551</f>
        <v>#GETTING_DATA</v>
      </c>
      <c r="AA665" s="65" t="n">
        <f aca="false" ca="false" dt2D="false" dtr="false" t="normal">SUM(AB665:AP665)</f>
        <v>6071139.9399999995</v>
      </c>
      <c r="AB665" s="68" t="n">
        <v>906208.877238</v>
      </c>
      <c r="AC665" s="68" t="n">
        <v>315480.001326</v>
      </c>
      <c r="AD665" s="68" t="n">
        <v>116091.288642</v>
      </c>
      <c r="AE665" s="68" t="n">
        <v>505449.29757</v>
      </c>
      <c r="AF665" s="68" t="n">
        <v>0</v>
      </c>
      <c r="AG665" s="68" t="n"/>
      <c r="AH665" s="68" t="n">
        <v>191921.965326</v>
      </c>
      <c r="AI665" s="68" t="n">
        <v>0</v>
      </c>
      <c r="AJ665" s="68" t="n">
        <v>0</v>
      </c>
      <c r="AK665" s="68" t="n">
        <v>0</v>
      </c>
      <c r="AL665" s="68" t="n">
        <v>1939583.555952</v>
      </c>
      <c r="AM665" s="68" t="n">
        <v>1791022.436742</v>
      </c>
      <c r="AN665" s="68" t="n">
        <v>136377.22</v>
      </c>
      <c r="AO665" s="63" t="n">
        <v>42919.86</v>
      </c>
      <c r="AP665" s="69" t="n">
        <v>126085.437204</v>
      </c>
      <c r="AQ665" s="55" t="n">
        <f aca="false" ca="false" dt2D="false" dtr="false" t="normal">+N665-'Приложение №2'!F665</f>
        <v>0.000000000029103830456733704</v>
      </c>
    </row>
    <row customHeight="true" ht="15" outlineLevel="0" r="666">
      <c r="A666" s="59" t="n">
        <f aca="false" ca="false" dt2D="false" dtr="false" t="normal">+A665+1</f>
        <v>643</v>
      </c>
      <c r="B666" s="60" t="n">
        <f aca="false" ca="false" dt2D="false" dtr="false" t="normal">+B665+1</f>
        <v>324</v>
      </c>
      <c r="C666" s="70" t="s">
        <v>58</v>
      </c>
      <c r="D666" s="70" t="s">
        <v>637</v>
      </c>
      <c r="E666" s="62" t="n">
        <v>1972</v>
      </c>
      <c r="F666" s="62" t="n">
        <v>2013</v>
      </c>
      <c r="G666" s="62" t="s">
        <v>92</v>
      </c>
      <c r="H666" s="62" t="n">
        <v>2</v>
      </c>
      <c r="I666" s="62" t="n">
        <v>3</v>
      </c>
      <c r="J666" s="68" t="n">
        <v>564.4</v>
      </c>
      <c r="K666" s="68" t="n">
        <v>496.6</v>
      </c>
      <c r="L666" s="68" t="n">
        <v>0</v>
      </c>
      <c r="M666" s="71" t="n">
        <v>29</v>
      </c>
      <c r="N666" s="65" t="n">
        <f aca="false" ca="false" dt2D="false" dtr="false" t="normal">SUM(O666:T666)</f>
        <v>245763.33</v>
      </c>
      <c r="O666" s="68" t="n"/>
      <c r="P666" s="63" t="n"/>
      <c r="Q666" s="63" t="n"/>
      <c r="R666" s="63" t="n">
        <v>75529</v>
      </c>
      <c r="S666" s="63" t="n">
        <v>170234.33</v>
      </c>
      <c r="T666" s="68" t="n"/>
      <c r="U666" s="63" t="n">
        <f aca="false" ca="false" dt2D="false" dtr="false" t="normal">$N666/($K666+$L666)</f>
        <v>494.89192509061616</v>
      </c>
      <c r="V666" s="63" t="n">
        <f aca="false" ca="false" dt2D="false" dtr="false" t="normal">$N666/($K666+$L666)</f>
        <v>494.89192509061616</v>
      </c>
      <c r="W666" s="89" t="n">
        <v>2021</v>
      </c>
      <c r="X666" s="4" t="n">
        <f aca="false" ca="false" dt2D="false" dtr="false" t="normal">+N666-'Приложение №2'!F666</f>
        <v>0</v>
      </c>
      <c r="Y666" s="120" t="e">
        <f aca="false" ca="false" dt2D="false" dtr="false" t="normal">+P666-'[1]Приложение №1'!$P553</f>
        <v>#GETTING_DATA</v>
      </c>
      <c r="AA666" s="65" t="n">
        <f aca="false" ca="false" dt2D="false" dtr="false" t="normal">SUM(AB666:AP666)</f>
        <v>10701327.74</v>
      </c>
      <c r="AB666" s="68" t="n">
        <v>1351005.505836</v>
      </c>
      <c r="AC666" s="68" t="n">
        <v>478217.139708</v>
      </c>
      <c r="AD666" s="68" t="n">
        <v>178775.24742</v>
      </c>
      <c r="AE666" s="68" t="n">
        <v>756799.253112</v>
      </c>
      <c r="AF666" s="68" t="n">
        <v>0</v>
      </c>
      <c r="AG666" s="68" t="n"/>
      <c r="AH666" s="68" t="n">
        <v>283487.345904</v>
      </c>
      <c r="AI666" s="68" t="n">
        <v>0</v>
      </c>
      <c r="AJ666" s="68" t="n">
        <v>1642864.021218</v>
      </c>
      <c r="AK666" s="68" t="n">
        <v>0</v>
      </c>
      <c r="AL666" s="68" t="n">
        <v>2875402.011678</v>
      </c>
      <c r="AM666" s="68" t="n">
        <v>2659393.20675</v>
      </c>
      <c r="AN666" s="68" t="n">
        <v>208273.73</v>
      </c>
      <c r="AO666" s="63" t="n">
        <v>43489.6</v>
      </c>
      <c r="AP666" s="69" t="n">
        <v>223620.678374</v>
      </c>
      <c r="AQ666" s="55" t="n">
        <f aca="false" ca="false" dt2D="false" dtr="false" t="normal">+N666-'Приложение №2'!F666</f>
        <v>0</v>
      </c>
    </row>
    <row customHeight="true" ht="15" outlineLevel="0" r="667">
      <c r="A667" s="59" t="n">
        <f aca="false" ca="false" dt2D="false" dtr="false" t="normal">+A666+1</f>
        <v>644</v>
      </c>
      <c r="B667" s="60" t="n">
        <f aca="false" ca="false" dt2D="false" dtr="false" t="normal">+B666+1</f>
        <v>325</v>
      </c>
      <c r="C667" s="70" t="s">
        <v>58</v>
      </c>
      <c r="D667" s="70" t="s">
        <v>638</v>
      </c>
      <c r="E667" s="62" t="n">
        <v>1970</v>
      </c>
      <c r="F667" s="62" t="n">
        <v>2015</v>
      </c>
      <c r="G667" s="62" t="s">
        <v>70</v>
      </c>
      <c r="H667" s="62" t="n">
        <v>4</v>
      </c>
      <c r="I667" s="62" t="n">
        <v>2</v>
      </c>
      <c r="J667" s="68" t="n">
        <v>1403.6</v>
      </c>
      <c r="K667" s="68" t="n">
        <v>1283.15</v>
      </c>
      <c r="L667" s="68" t="n">
        <v>0</v>
      </c>
      <c r="M667" s="71" t="n">
        <v>53</v>
      </c>
      <c r="N667" s="65" t="n">
        <f aca="false" ca="false" dt2D="false" dtr="false" t="normal">SUM(O667:T667)</f>
        <v>28043</v>
      </c>
      <c r="O667" s="68" t="n"/>
      <c r="P667" s="63" t="n"/>
      <c r="Q667" s="63" t="n"/>
      <c r="R667" s="63" t="n"/>
      <c r="S667" s="63" t="n">
        <v>28043</v>
      </c>
      <c r="T667" s="63" t="n"/>
      <c r="U667" s="63" t="n">
        <f aca="false" ca="false" dt2D="false" dtr="false" t="normal">$N667/($K667+$L667)</f>
        <v>21.85481042746366</v>
      </c>
      <c r="V667" s="63" t="n">
        <f aca="false" ca="false" dt2D="false" dtr="false" t="normal">$N667/($K667+$L667)</f>
        <v>21.85481042746366</v>
      </c>
      <c r="W667" s="89" t="n">
        <v>2021</v>
      </c>
      <c r="X667" s="4" t="n">
        <f aca="false" ca="false" dt2D="false" dtr="false" t="normal">+N667-'Приложение №2'!F667</f>
        <v>0</v>
      </c>
      <c r="Y667" s="120" t="e">
        <f aca="false" ca="false" dt2D="false" dtr="false" t="normal">+P667-'[1]Приложение №1'!$P549</f>
        <v>#GETTING_DATA</v>
      </c>
      <c r="AA667" s="65" t="n">
        <f aca="false" ca="false" dt2D="false" dtr="false" t="normal">SUM(AB667:AP667)</f>
        <v>16293169.239999998</v>
      </c>
      <c r="AB667" s="68" t="n">
        <v>3670168.87593174</v>
      </c>
      <c r="AC667" s="68" t="n">
        <v>1345860.72497352</v>
      </c>
      <c r="AD667" s="68" t="n">
        <v>1406108.636961</v>
      </c>
      <c r="AE667" s="68" t="n">
        <v>880329.51331248</v>
      </c>
      <c r="AF667" s="68" t="n">
        <v>0</v>
      </c>
      <c r="AG667" s="68" t="n"/>
      <c r="AH667" s="68" t="n">
        <v>121162.5905406</v>
      </c>
      <c r="AI667" s="68" t="n">
        <v>0</v>
      </c>
      <c r="AJ667" s="68" t="n">
        <v>6904771.3217196</v>
      </c>
      <c r="AK667" s="68" t="n">
        <v>0</v>
      </c>
      <c r="AL667" s="68" t="n">
        <v>0</v>
      </c>
      <c r="AM667" s="68" t="n">
        <v>0</v>
      </c>
      <c r="AN667" s="68" t="n">
        <v>1488502.7597</v>
      </c>
      <c r="AO667" s="63" t="n">
        <v>162931.6924</v>
      </c>
      <c r="AP667" s="69" t="n">
        <v>313333.12446106</v>
      </c>
      <c r="AQ667" s="55" t="n">
        <f aca="false" ca="false" dt2D="false" dtr="false" t="normal">+N667-'Приложение №2'!F667</f>
        <v>0</v>
      </c>
    </row>
    <row customHeight="true" ht="15" outlineLevel="0" r="668">
      <c r="A668" s="59" t="n">
        <f aca="false" ca="false" dt2D="false" dtr="false" t="normal">+A667+1</f>
        <v>645</v>
      </c>
      <c r="B668" s="60" t="n">
        <f aca="false" ca="false" dt2D="false" dtr="false" t="normal">+B667+1</f>
        <v>326</v>
      </c>
      <c r="C668" s="70" t="s">
        <v>58</v>
      </c>
      <c r="D668" s="70" t="s">
        <v>639</v>
      </c>
      <c r="E668" s="62" t="n">
        <v>1970</v>
      </c>
      <c r="F668" s="62" t="n">
        <v>2015</v>
      </c>
      <c r="G668" s="62" t="s">
        <v>70</v>
      </c>
      <c r="H668" s="62" t="n">
        <v>4</v>
      </c>
      <c r="I668" s="62" t="n">
        <v>2</v>
      </c>
      <c r="J668" s="68" t="n">
        <v>1397.9</v>
      </c>
      <c r="K668" s="68" t="n">
        <v>1279</v>
      </c>
      <c r="L668" s="68" t="n">
        <v>0</v>
      </c>
      <c r="M668" s="71" t="n">
        <v>70</v>
      </c>
      <c r="N668" s="65" t="n">
        <f aca="false" ca="false" dt2D="false" dtr="false" t="normal">SUM(O668:T668)</f>
        <v>28040</v>
      </c>
      <c r="O668" s="68" t="n"/>
      <c r="P668" s="63" t="n"/>
      <c r="Q668" s="63" t="n"/>
      <c r="R668" s="63" t="n"/>
      <c r="S668" s="63" t="n">
        <v>28040</v>
      </c>
      <c r="T668" s="63" t="n"/>
      <c r="U668" s="63" t="n">
        <f aca="false" ca="false" dt2D="false" dtr="false" t="normal">$N668/($K668+$L668)</f>
        <v>21.9233776387803</v>
      </c>
      <c r="V668" s="63" t="n">
        <f aca="false" ca="false" dt2D="false" dtr="false" t="normal">$N668/($K668+$L668)</f>
        <v>21.9233776387803</v>
      </c>
      <c r="W668" s="89" t="n">
        <v>2021</v>
      </c>
      <c r="X668" s="4" t="n">
        <f aca="false" ca="false" dt2D="false" dtr="false" t="normal">+N668-'Приложение №2'!F668</f>
        <v>0</v>
      </c>
      <c r="Y668" s="120" t="e">
        <f aca="false" ca="false" dt2D="false" dtr="false" t="normal">+P668-'[1]Приложение №1'!$P550</f>
        <v>#GETTING_DATA</v>
      </c>
      <c r="AA668" s="65" t="n">
        <f aca="false" ca="false" dt2D="false" dtr="false" t="normal">SUM(AB668:AP668)</f>
        <v>16240473.409999998</v>
      </c>
      <c r="AB668" s="68" t="n">
        <v>3658298.7075726</v>
      </c>
      <c r="AC668" s="68" t="n">
        <v>1341507.90591048</v>
      </c>
      <c r="AD668" s="68" t="n">
        <v>1401560.95935954</v>
      </c>
      <c r="AE668" s="68" t="n">
        <v>877482.3267168</v>
      </c>
      <c r="AF668" s="68" t="n">
        <v>0</v>
      </c>
      <c r="AG668" s="68" t="n"/>
      <c r="AH668" s="68" t="n">
        <v>120770.72210952</v>
      </c>
      <c r="AI668" s="68" t="n">
        <v>0</v>
      </c>
      <c r="AJ668" s="68" t="n">
        <v>6882439.7186496</v>
      </c>
      <c r="AK668" s="68" t="n">
        <v>0</v>
      </c>
      <c r="AL668" s="68" t="n">
        <v>0</v>
      </c>
      <c r="AM668" s="68" t="n">
        <v>0</v>
      </c>
      <c r="AN668" s="68" t="n">
        <v>1483688.602</v>
      </c>
      <c r="AO668" s="63" t="n">
        <v>162404.7341</v>
      </c>
      <c r="AP668" s="69" t="n">
        <v>312319.73358146</v>
      </c>
      <c r="AQ668" s="55" t="n">
        <f aca="false" ca="false" dt2D="false" dtr="false" t="normal">+N668-'Приложение №2'!F668</f>
        <v>0</v>
      </c>
    </row>
    <row customHeight="true" ht="15" outlineLevel="0" r="669">
      <c r="A669" s="59" t="n">
        <f aca="false" ca="false" dt2D="false" dtr="false" t="normal">+A668+1</f>
        <v>646</v>
      </c>
      <c r="B669" s="60" t="n">
        <f aca="false" ca="false" dt2D="false" dtr="false" t="normal">+B668+1</f>
        <v>327</v>
      </c>
      <c r="C669" s="70" t="s">
        <v>58</v>
      </c>
      <c r="D669" s="70" t="s">
        <v>640</v>
      </c>
      <c r="E669" s="62" t="n">
        <v>1970</v>
      </c>
      <c r="F669" s="62" t="n">
        <v>2015</v>
      </c>
      <c r="G669" s="62" t="s">
        <v>70</v>
      </c>
      <c r="H669" s="62" t="n">
        <v>4</v>
      </c>
      <c r="I669" s="62" t="n">
        <v>2</v>
      </c>
      <c r="J669" s="68" t="n">
        <v>1401</v>
      </c>
      <c r="K669" s="68" t="n">
        <v>1278.8</v>
      </c>
      <c r="L669" s="68" t="n">
        <v>0</v>
      </c>
      <c r="M669" s="71" t="n">
        <v>66</v>
      </c>
      <c r="N669" s="65" t="n">
        <f aca="false" ca="false" dt2D="false" dtr="false" t="normal">SUM(O669:T669)</f>
        <v>28055</v>
      </c>
      <c r="O669" s="68" t="n"/>
      <c r="P669" s="63" t="n"/>
      <c r="Q669" s="63" t="n"/>
      <c r="R669" s="63" t="n"/>
      <c r="S669" s="63" t="n">
        <v>28055</v>
      </c>
      <c r="T669" s="63" t="n"/>
      <c r="U669" s="63" t="n">
        <f aca="false" ca="false" dt2D="false" dtr="false" t="normal">$N669/($K669+$L669)</f>
        <v>21.938536127619646</v>
      </c>
      <c r="V669" s="63" t="n">
        <f aca="false" ca="false" dt2D="false" dtr="false" t="normal">$N669/($K669+$L669)</f>
        <v>21.938536127619646</v>
      </c>
      <c r="W669" s="89" t="n">
        <v>2021</v>
      </c>
      <c r="X669" s="4" t="n">
        <f aca="false" ca="false" dt2D="false" dtr="false" t="normal">+N669-'Приложение №2'!F669</f>
        <v>0</v>
      </c>
      <c r="Y669" s="120" t="e">
        <f aca="false" ca="false" dt2D="false" dtr="false" t="normal">+P669-'[1]Приложение №1'!$P551</f>
        <v>#GETTING_DATA</v>
      </c>
      <c r="AA669" s="65" t="n">
        <f aca="false" ca="false" dt2D="false" dtr="false" t="normal">SUM(AB669:AP669)</f>
        <v>16237933.850000001</v>
      </c>
      <c r="AB669" s="68" t="n">
        <v>3657726.65148072</v>
      </c>
      <c r="AC669" s="68" t="n">
        <v>1341298.12793004</v>
      </c>
      <c r="AD669" s="68" t="n">
        <v>1401341.79249498</v>
      </c>
      <c r="AE669" s="68" t="n">
        <v>877345.11290496</v>
      </c>
      <c r="AF669" s="68" t="n">
        <v>0</v>
      </c>
      <c r="AG669" s="68" t="n"/>
      <c r="AH669" s="68" t="n">
        <v>120751.8388482</v>
      </c>
      <c r="AI669" s="68" t="n">
        <v>0</v>
      </c>
      <c r="AJ669" s="68" t="n">
        <v>6881363.4984066</v>
      </c>
      <c r="AK669" s="68" t="n">
        <v>0</v>
      </c>
      <c r="AL669" s="68" t="n">
        <v>0</v>
      </c>
      <c r="AM669" s="68" t="n">
        <v>0</v>
      </c>
      <c r="AN669" s="68" t="n">
        <v>1483456.594</v>
      </c>
      <c r="AO669" s="63" t="n">
        <v>162379.3385</v>
      </c>
      <c r="AP669" s="69" t="n">
        <v>312270.8954345</v>
      </c>
      <c r="AQ669" s="55" t="n">
        <f aca="false" ca="false" dt2D="false" dtr="false" t="normal">+N669-'Приложение №2'!F669</f>
        <v>0</v>
      </c>
    </row>
    <row customFormat="true" customHeight="true" ht="15" outlineLevel="0" r="670" s="123">
      <c r="A670" s="59" t="n">
        <f aca="false" ca="false" dt2D="false" dtr="false" t="normal">+A669+1</f>
        <v>647</v>
      </c>
      <c r="B670" s="60" t="n">
        <f aca="false" ca="false" dt2D="false" dtr="false" t="normal">+B669+1</f>
        <v>328</v>
      </c>
      <c r="C670" s="70" t="s">
        <v>58</v>
      </c>
      <c r="D670" s="70" t="s">
        <v>641</v>
      </c>
      <c r="E670" s="62" t="n">
        <v>1969</v>
      </c>
      <c r="F670" s="62" t="n">
        <v>2013</v>
      </c>
      <c r="G670" s="62" t="s">
        <v>70</v>
      </c>
      <c r="H670" s="62" t="n">
        <v>4</v>
      </c>
      <c r="I670" s="62" t="n">
        <v>2</v>
      </c>
      <c r="J670" s="68" t="n">
        <v>1404.7</v>
      </c>
      <c r="K670" s="68" t="n">
        <v>948.8</v>
      </c>
      <c r="L670" s="68" t="n">
        <v>348.8</v>
      </c>
      <c r="M670" s="71" t="n">
        <v>39</v>
      </c>
      <c r="N670" s="65" t="n">
        <f aca="false" ca="false" dt2D="false" dtr="false" t="normal">SUM(O670:T670)</f>
        <v>28707</v>
      </c>
      <c r="O670" s="68" t="n"/>
      <c r="P670" s="63" t="n"/>
      <c r="Q670" s="63" t="n"/>
      <c r="R670" s="63" t="n">
        <v>28707</v>
      </c>
      <c r="S670" s="63" t="n"/>
      <c r="T670" s="63" t="n"/>
      <c r="U670" s="63" t="n">
        <f aca="false" ca="false" dt2D="false" dtr="false" t="normal">$N670/($K670+$L670)</f>
        <v>22.123150431565968</v>
      </c>
      <c r="V670" s="63" t="n">
        <f aca="false" ca="false" dt2D="false" dtr="false" t="normal">$N670/($K670+$L670)</f>
        <v>22.123150431565968</v>
      </c>
      <c r="W670" s="89" t="n">
        <v>2021</v>
      </c>
      <c r="X670" s="4" t="n">
        <f aca="false" ca="false" dt2D="false" dtr="false" t="normal">+N670-'Приложение №2'!F670</f>
        <v>0</v>
      </c>
      <c r="Y670" s="120" t="e">
        <f aca="false" ca="false" dt2D="false" dtr="false" t="normal">+P670-'[1]Приложение №1'!$P552</f>
        <v>#GETTING_DATA</v>
      </c>
      <c r="AA670" s="65" t="n">
        <f aca="false" ca="false" dt2D="false" dtr="false" t="normal">SUM(AB670:AP670)</f>
        <v>16476652.31</v>
      </c>
      <c r="AB670" s="68" t="n">
        <v>3711499.92411744</v>
      </c>
      <c r="AC670" s="68" t="n">
        <v>1361016.93583842</v>
      </c>
      <c r="AD670" s="68" t="n">
        <v>1421943.31228236</v>
      </c>
      <c r="AE670" s="68" t="n">
        <v>890243.21121792</v>
      </c>
      <c r="AF670" s="68" t="n">
        <v>0</v>
      </c>
      <c r="AG670" s="68" t="n"/>
      <c r="AH670" s="68" t="n">
        <v>122527.0476276</v>
      </c>
      <c r="AI670" s="68" t="n">
        <v>0</v>
      </c>
      <c r="AJ670" s="68" t="n">
        <v>6982528.3685892</v>
      </c>
      <c r="AK670" s="68" t="n">
        <v>0</v>
      </c>
      <c r="AL670" s="68" t="n">
        <v>0</v>
      </c>
      <c r="AM670" s="68" t="n">
        <v>0</v>
      </c>
      <c r="AN670" s="68" t="n">
        <v>1505265.309</v>
      </c>
      <c r="AO670" s="63" t="n">
        <v>164766.5231</v>
      </c>
      <c r="AP670" s="69" t="n">
        <v>316861.67822706</v>
      </c>
      <c r="AQ670" s="55" t="n">
        <f aca="false" ca="false" dt2D="false" dtr="false" t="normal">+N670-'Приложение №2'!F670</f>
        <v>0</v>
      </c>
    </row>
    <row customHeight="true" ht="15" outlineLevel="0" r="671">
      <c r="A671" s="59" t="n">
        <f aca="false" ca="false" dt2D="false" dtr="false" t="normal">+A670+1</f>
        <v>648</v>
      </c>
      <c r="B671" s="60" t="n">
        <f aca="false" ca="false" dt2D="false" dtr="false" t="normal">+B670+1</f>
        <v>329</v>
      </c>
      <c r="C671" s="70" t="s">
        <v>58</v>
      </c>
      <c r="D671" s="70" t="s">
        <v>642</v>
      </c>
      <c r="E671" s="62" t="n">
        <v>1969</v>
      </c>
      <c r="F671" s="62" t="n">
        <v>2015</v>
      </c>
      <c r="G671" s="62" t="s">
        <v>70</v>
      </c>
      <c r="H671" s="62" t="n">
        <v>4</v>
      </c>
      <c r="I671" s="62" t="n">
        <v>2</v>
      </c>
      <c r="J671" s="68" t="n">
        <v>1374</v>
      </c>
      <c r="K671" s="68" t="n">
        <v>1179.99</v>
      </c>
      <c r="L671" s="68" t="n">
        <v>72.6</v>
      </c>
      <c r="M671" s="71" t="n">
        <v>60</v>
      </c>
      <c r="N671" s="65" t="n">
        <f aca="false" ca="false" dt2D="false" dtr="false" t="normal">SUM(O671:T671)</f>
        <v>28692</v>
      </c>
      <c r="O671" s="68" t="n"/>
      <c r="P671" s="63" t="n"/>
      <c r="Q671" s="63" t="n"/>
      <c r="R671" s="63" t="n">
        <v>28692</v>
      </c>
      <c r="S671" s="63" t="n"/>
      <c r="T671" s="63" t="n"/>
      <c r="U671" s="63" t="n">
        <f aca="false" ca="false" dt2D="false" dtr="false" t="normal">$N671/($K671+$L671)</f>
        <v>22.90613848106723</v>
      </c>
      <c r="V671" s="63" t="n">
        <f aca="false" ca="false" dt2D="false" dtr="false" t="normal">$N671/($K671+$L671)</f>
        <v>22.90613848106723</v>
      </c>
      <c r="W671" s="89" t="n">
        <v>2021</v>
      </c>
      <c r="X671" s="4" t="n">
        <f aca="false" ca="false" dt2D="false" dtr="false" t="normal">+N671-'Приложение №2'!F671</f>
        <v>0</v>
      </c>
      <c r="Y671" s="120" t="e">
        <f aca="false" ca="false" dt2D="false" dtr="false" t="normal">+P671-'[1]Приложение №1'!$P553</f>
        <v>#GETTING_DATA</v>
      </c>
      <c r="AA671" s="65" t="n">
        <f aca="false" ca="false" dt2D="false" dtr="false" t="normal">SUM(AB671:AP671)</f>
        <v>15905124.78</v>
      </c>
      <c r="AB671" s="68" t="n">
        <v>3582758.69974932</v>
      </c>
      <c r="AC671" s="68" t="n">
        <v>1313807.18781186</v>
      </c>
      <c r="AD671" s="68" t="n">
        <v>1372620.20308434</v>
      </c>
      <c r="AE671" s="68" t="n">
        <v>859363.24454652</v>
      </c>
      <c r="AF671" s="68" t="n">
        <v>0</v>
      </c>
      <c r="AG671" s="68" t="n"/>
      <c r="AH671" s="68" t="n">
        <v>118276.93283028</v>
      </c>
      <c r="AI671" s="68" t="n">
        <v>0</v>
      </c>
      <c r="AJ671" s="68" t="n">
        <v>6740324.6043672</v>
      </c>
      <c r="AK671" s="68" t="n">
        <v>0</v>
      </c>
      <c r="AL671" s="68" t="n">
        <v>0</v>
      </c>
      <c r="AM671" s="68" t="n">
        <v>0</v>
      </c>
      <c r="AN671" s="68" t="n">
        <v>1453051.999</v>
      </c>
      <c r="AO671" s="63" t="n">
        <v>159051.2478</v>
      </c>
      <c r="AP671" s="69" t="n">
        <v>305870.66081048</v>
      </c>
      <c r="AQ671" s="55" t="n">
        <f aca="false" ca="false" dt2D="false" dtr="false" t="normal">+N671-'Приложение №2'!F671</f>
        <v>0</v>
      </c>
    </row>
    <row customHeight="true" ht="15" outlineLevel="0" r="672">
      <c r="A672" s="59" t="n">
        <f aca="false" ca="false" dt2D="false" dtr="false" t="normal">+A671+1</f>
        <v>649</v>
      </c>
      <c r="B672" s="60" t="n">
        <f aca="false" ca="false" dt2D="false" dtr="false" t="normal">+B671+1</f>
        <v>330</v>
      </c>
      <c r="C672" s="70" t="s">
        <v>58</v>
      </c>
      <c r="D672" s="70" t="s">
        <v>643</v>
      </c>
      <c r="E672" s="62" t="n">
        <v>1968</v>
      </c>
      <c r="F672" s="62" t="n">
        <v>2013</v>
      </c>
      <c r="G672" s="62" t="s">
        <v>70</v>
      </c>
      <c r="H672" s="62" t="n">
        <v>4</v>
      </c>
      <c r="I672" s="62" t="n">
        <v>2</v>
      </c>
      <c r="J672" s="68" t="n">
        <v>1377</v>
      </c>
      <c r="K672" s="68" t="n">
        <v>1273.2</v>
      </c>
      <c r="L672" s="68" t="n">
        <v>0</v>
      </c>
      <c r="M672" s="71" t="n">
        <v>50</v>
      </c>
      <c r="N672" s="65" t="n">
        <f aca="false" ca="false" dt2D="false" dtr="false" t="normal">SUM(O672:T672)</f>
        <v>28617</v>
      </c>
      <c r="O672" s="68" t="n"/>
      <c r="P672" s="63" t="n"/>
      <c r="Q672" s="63" t="n"/>
      <c r="R672" s="63" t="n">
        <v>28617</v>
      </c>
      <c r="S672" s="63" t="n"/>
      <c r="T672" s="63" t="n"/>
      <c r="U672" s="63" t="n">
        <f aca="false" ca="false" dt2D="false" dtr="false" t="normal">$N672/($K672+$L672)</f>
        <v>22.476437323279924</v>
      </c>
      <c r="V672" s="63" t="n">
        <f aca="false" ca="false" dt2D="false" dtr="false" t="normal">$N672/($K672+$L672)</f>
        <v>22.476437323279924</v>
      </c>
      <c r="W672" s="89" t="n">
        <v>2021</v>
      </c>
      <c r="X672" s="4" t="n">
        <f aca="false" ca="false" dt2D="false" dtr="false" t="normal">+N672-'Приложение №2'!F672</f>
        <v>0</v>
      </c>
      <c r="Y672" s="120" t="e">
        <f aca="false" ca="false" dt2D="false" dtr="false" t="normal">+P672-'[1]Приложение №1'!$P549</f>
        <v>#GETTING_DATA</v>
      </c>
      <c r="AA672" s="65" t="n">
        <f aca="false" ca="false" dt2D="false" dtr="false" t="normal">SUM(AB672:AP672)</f>
        <v>16166826.229999997</v>
      </c>
      <c r="AB672" s="68" t="n">
        <v>3641709.08090808</v>
      </c>
      <c r="AC672" s="68" t="n">
        <v>1335424.4489922</v>
      </c>
      <c r="AD672" s="68" t="n">
        <v>1395205.17254454</v>
      </c>
      <c r="AE672" s="68" t="n">
        <v>873503.12617344</v>
      </c>
      <c r="AF672" s="68" t="n">
        <v>0</v>
      </c>
      <c r="AG672" s="68" t="n"/>
      <c r="AH672" s="68" t="n">
        <v>120223.04998956</v>
      </c>
      <c r="AI672" s="68" t="n">
        <v>0</v>
      </c>
      <c r="AJ672" s="68" t="n">
        <v>6851229.2787582</v>
      </c>
      <c r="AK672" s="68" t="n">
        <v>0</v>
      </c>
      <c r="AL672" s="68" t="n">
        <v>0</v>
      </c>
      <c r="AM672" s="68" t="n">
        <v>0</v>
      </c>
      <c r="AN672" s="68" t="n">
        <v>1476960.382</v>
      </c>
      <c r="AO672" s="63" t="n">
        <v>161668.2623</v>
      </c>
      <c r="AP672" s="69" t="n">
        <v>310903.42833398</v>
      </c>
      <c r="AQ672" s="55" t="n">
        <f aca="false" ca="false" dt2D="false" dtr="false" t="normal">+N672-'Приложение №2'!F672</f>
        <v>0</v>
      </c>
    </row>
    <row customHeight="true" ht="15" outlineLevel="0" r="673">
      <c r="A673" s="59" t="n">
        <f aca="false" ca="false" dt2D="false" dtr="false" t="normal">+A672+1</f>
        <v>650</v>
      </c>
      <c r="B673" s="60" t="n">
        <f aca="false" ca="false" dt2D="false" dtr="false" t="normal">+B672+1</f>
        <v>331</v>
      </c>
      <c r="C673" s="70" t="s">
        <v>58</v>
      </c>
      <c r="D673" s="70" t="s">
        <v>61</v>
      </c>
      <c r="E673" s="62" t="n">
        <v>1971</v>
      </c>
      <c r="F673" s="62" t="n">
        <v>2017</v>
      </c>
      <c r="G673" s="62" t="s">
        <v>60</v>
      </c>
      <c r="H673" s="62" t="n">
        <v>4</v>
      </c>
      <c r="I673" s="62" t="n">
        <v>3</v>
      </c>
      <c r="J673" s="68" t="n">
        <v>2241.3</v>
      </c>
      <c r="K673" s="68" t="n">
        <v>1968.74</v>
      </c>
      <c r="L673" s="68" t="n">
        <v>64.6</v>
      </c>
      <c r="M673" s="71" t="n">
        <v>95</v>
      </c>
      <c r="N673" s="65" t="n">
        <f aca="false" ca="false" dt2D="false" dtr="false" t="normal">SUM(O673:T673)</f>
        <v>12611</v>
      </c>
      <c r="O673" s="68" t="n"/>
      <c r="P673" s="63" t="n"/>
      <c r="Q673" s="63" t="n"/>
      <c r="R673" s="63" t="n">
        <v>12611</v>
      </c>
      <c r="S673" s="63" t="n"/>
      <c r="T673" s="63" t="n"/>
      <c r="U673" s="63" t="n">
        <f aca="false" ca="false" dt2D="false" dtr="false" t="normal">$N673/($K673+$L673)</f>
        <v>6.2021108127514335</v>
      </c>
      <c r="V673" s="63" t="n">
        <f aca="false" ca="false" dt2D="false" dtr="false" t="normal">$N673/($K673+$L673)</f>
        <v>6.2021108127514335</v>
      </c>
      <c r="W673" s="89" t="n">
        <v>2021</v>
      </c>
      <c r="X673" s="4" t="n">
        <f aca="false" ca="false" dt2D="false" dtr="false" t="normal">+N673-'Приложение №2'!F673</f>
        <v>0</v>
      </c>
      <c r="Y673" s="120" t="e">
        <f aca="false" ca="false" dt2D="false" dtr="false" t="normal">+P673-'[1]Приложение №1'!$P550</f>
        <v>#GETTING_DATA</v>
      </c>
      <c r="AA673" s="65" t="n">
        <f aca="false" ca="false" dt2D="false" dtr="false" t="normal">SUM(AB673:AP673)</f>
        <v>3150457</v>
      </c>
      <c r="AB673" s="68" t="n">
        <v>0</v>
      </c>
      <c r="AC673" s="68" t="n">
        <v>0</v>
      </c>
      <c r="AD673" s="68" t="n">
        <v>2743903.125978</v>
      </c>
      <c r="AE673" s="68" t="n">
        <v>0</v>
      </c>
      <c r="AF673" s="68" t="n">
        <v>0</v>
      </c>
      <c r="AG673" s="68" t="n"/>
      <c r="AH673" s="68" t="n">
        <v>0</v>
      </c>
      <c r="AI673" s="68" t="n">
        <v>0</v>
      </c>
      <c r="AJ673" s="68" t="n">
        <v>0</v>
      </c>
      <c r="AK673" s="68" t="n">
        <v>0</v>
      </c>
      <c r="AL673" s="68" t="n">
        <v>0</v>
      </c>
      <c r="AM673" s="68" t="n">
        <v>0</v>
      </c>
      <c r="AN673" s="68" t="n">
        <v>315045.7</v>
      </c>
      <c r="AO673" s="63" t="n">
        <v>31504.57</v>
      </c>
      <c r="AP673" s="69" t="n">
        <v>60003.604022</v>
      </c>
      <c r="AQ673" s="55" t="n">
        <f aca="false" ca="false" dt2D="false" dtr="false" t="normal">+N673-'Приложение №2'!F673</f>
        <v>0</v>
      </c>
    </row>
    <row customHeight="true" ht="15" outlineLevel="0" r="674">
      <c r="A674" s="59" t="n">
        <f aca="false" ca="false" dt2D="false" dtr="false" t="normal">+A673+1</f>
        <v>651</v>
      </c>
      <c r="B674" s="60" t="n">
        <f aca="false" ca="false" dt2D="false" dtr="false" t="normal">+B673+1</f>
        <v>332</v>
      </c>
      <c r="C674" s="70" t="s">
        <v>58</v>
      </c>
      <c r="D674" s="70" t="s">
        <v>644</v>
      </c>
      <c r="E674" s="62" t="n">
        <v>1971</v>
      </c>
      <c r="F674" s="62" t="n">
        <v>2015</v>
      </c>
      <c r="G674" s="62" t="s">
        <v>70</v>
      </c>
      <c r="H674" s="62" t="n">
        <v>4</v>
      </c>
      <c r="I674" s="62" t="n">
        <v>3</v>
      </c>
      <c r="J674" s="68" t="n">
        <v>2198.9</v>
      </c>
      <c r="K674" s="68" t="n">
        <v>1897.4</v>
      </c>
      <c r="L674" s="68" t="n">
        <v>127.2</v>
      </c>
      <c r="M674" s="71" t="n">
        <v>98</v>
      </c>
      <c r="N674" s="65" t="n">
        <f aca="false" ca="false" dt2D="false" dtr="false" t="normal">SUM(O674:T674)</f>
        <v>12347</v>
      </c>
      <c r="O674" s="68" t="n"/>
      <c r="P674" s="63" t="n"/>
      <c r="Q674" s="63" t="n"/>
      <c r="R674" s="63" t="n">
        <v>12347</v>
      </c>
      <c r="S674" s="63" t="n"/>
      <c r="T674" s="63" t="n"/>
      <c r="U674" s="63" t="n">
        <f aca="false" ca="false" dt2D="false" dtr="false" t="normal">$N674/($K674+$L674)</f>
        <v>6.098488590338832</v>
      </c>
      <c r="V674" s="63" t="n">
        <f aca="false" ca="false" dt2D="false" dtr="false" t="normal">$N674/($K674+$L674)</f>
        <v>6.098488590338832</v>
      </c>
      <c r="W674" s="89" t="n">
        <v>2021</v>
      </c>
      <c r="X674" s="4" t="n">
        <f aca="false" ca="false" dt2D="false" dtr="false" t="normal">+N674-'Приложение №2'!F674</f>
        <v>0</v>
      </c>
      <c r="Y674" s="120" t="e">
        <f aca="false" ca="false" dt2D="false" dtr="false" t="normal">+P674-'[1]Приложение №1'!$P551</f>
        <v>#GETTING_DATA</v>
      </c>
      <c r="AA674" s="65" t="n">
        <f aca="false" ca="false" dt2D="false" dtr="false" t="normal">SUM(AB674:AP674)</f>
        <v>6502812.74</v>
      </c>
      <c r="AB674" s="68" t="n">
        <v>5790923.81810124</v>
      </c>
      <c r="AC674" s="68" t="n">
        <v>0</v>
      </c>
      <c r="AD674" s="68" t="n">
        <v>0</v>
      </c>
      <c r="AE674" s="68" t="n">
        <v>0</v>
      </c>
      <c r="AF674" s="68" t="n">
        <v>0</v>
      </c>
      <c r="AG674" s="68" t="n"/>
      <c r="AH674" s="68" t="n">
        <v>0</v>
      </c>
      <c r="AI674" s="68" t="n">
        <v>0</v>
      </c>
      <c r="AJ674" s="68" t="n">
        <v>0</v>
      </c>
      <c r="AK674" s="68" t="n">
        <v>0</v>
      </c>
      <c r="AL674" s="68" t="n">
        <v>0</v>
      </c>
      <c r="AM674" s="68" t="n">
        <v>0</v>
      </c>
      <c r="AN674" s="68" t="n">
        <v>520225.0192</v>
      </c>
      <c r="AO674" s="63" t="n">
        <v>65028.1274</v>
      </c>
      <c r="AP674" s="69" t="n">
        <v>126635.77529876</v>
      </c>
      <c r="AQ674" s="55" t="n">
        <f aca="false" ca="false" dt2D="false" dtr="false" t="normal">+N674-'Приложение №2'!F674</f>
        <v>0</v>
      </c>
    </row>
    <row customHeight="true" ht="15" outlineLevel="0" r="675">
      <c r="A675" s="59" t="n">
        <f aca="false" ca="false" dt2D="false" dtr="false" t="normal">+A674+1</f>
        <v>652</v>
      </c>
      <c r="B675" s="60" t="n">
        <f aca="false" ca="false" dt2D="false" dtr="false" t="normal">+B674+1</f>
        <v>333</v>
      </c>
      <c r="C675" s="70" t="s">
        <v>58</v>
      </c>
      <c r="D675" s="70" t="s">
        <v>645</v>
      </c>
      <c r="E675" s="62" t="n">
        <v>1968</v>
      </c>
      <c r="F675" s="62" t="n">
        <v>2013</v>
      </c>
      <c r="G675" s="62" t="s">
        <v>70</v>
      </c>
      <c r="H675" s="62" t="n">
        <v>4</v>
      </c>
      <c r="I675" s="62" t="n">
        <v>2</v>
      </c>
      <c r="J675" s="68" t="n">
        <v>1327.8</v>
      </c>
      <c r="K675" s="68" t="n">
        <v>1087.8</v>
      </c>
      <c r="L675" s="68" t="n">
        <v>116.8</v>
      </c>
      <c r="M675" s="71" t="n">
        <v>51</v>
      </c>
      <c r="N675" s="65" t="n">
        <f aca="false" ca="false" dt2D="false" dtr="false" t="normal">SUM(O675:T675)</f>
        <v>28381</v>
      </c>
      <c r="O675" s="68" t="n"/>
      <c r="P675" s="63" t="n"/>
      <c r="Q675" s="63" t="n"/>
      <c r="R675" s="63" t="n">
        <v>28381</v>
      </c>
      <c r="S675" s="63" t="n"/>
      <c r="T675" s="63" t="n"/>
      <c r="U675" s="63" t="n">
        <f aca="false" ca="false" dt2D="false" dtr="false" t="normal">$N675/($K675+$L675)</f>
        <v>23.5605180142786</v>
      </c>
      <c r="V675" s="63" t="n">
        <f aca="false" ca="false" dt2D="false" dtr="false" t="normal">$N675/($K675+$L675)</f>
        <v>23.5605180142786</v>
      </c>
      <c r="W675" s="89" t="n">
        <v>2021</v>
      </c>
      <c r="X675" s="4" t="n">
        <f aca="false" ca="false" dt2D="false" dtr="false" t="normal">+N675-'Приложение №2'!F675</f>
        <v>0</v>
      </c>
      <c r="Y675" s="120" t="e">
        <f aca="false" ca="false" dt2D="false" dtr="false" t="normal">+P675-'[1]Приложение №1'!$P553</f>
        <v>#GETTING_DATA</v>
      </c>
      <c r="AA675" s="65" t="n">
        <f aca="false" ca="false" dt2D="false" dtr="false" t="normal">SUM(AB675:AP675)</f>
        <v>15295757.840000004</v>
      </c>
      <c r="AB675" s="68" t="n">
        <v>3445493.84139324</v>
      </c>
      <c r="AC675" s="68" t="n">
        <v>1263471.79490826</v>
      </c>
      <c r="AD675" s="68" t="n">
        <v>1320031.53024918</v>
      </c>
      <c r="AE675" s="68" t="n">
        <v>826438.78871232</v>
      </c>
      <c r="AF675" s="68" t="n">
        <v>0</v>
      </c>
      <c r="AG675" s="68" t="n"/>
      <c r="AH675" s="68" t="n">
        <v>113745.43921776</v>
      </c>
      <c r="AI675" s="68" t="n">
        <v>0</v>
      </c>
      <c r="AJ675" s="68" t="n">
        <v>6482085.136506</v>
      </c>
      <c r="AK675" s="68" t="n">
        <v>0</v>
      </c>
      <c r="AL675" s="68" t="n">
        <v>0</v>
      </c>
      <c r="AM675" s="68" t="n">
        <v>0</v>
      </c>
      <c r="AN675" s="68" t="n">
        <v>1397381.775</v>
      </c>
      <c r="AO675" s="63" t="n">
        <v>152957.5784</v>
      </c>
      <c r="AP675" s="69" t="n">
        <v>294151.95561324</v>
      </c>
      <c r="AQ675" s="55" t="n">
        <f aca="false" ca="false" dt2D="false" dtr="false" t="normal">+N675-'Приложение №2'!F675</f>
        <v>0</v>
      </c>
    </row>
    <row customHeight="true" ht="15" outlineLevel="0" r="676">
      <c r="A676" s="59" t="n">
        <f aca="false" ca="false" dt2D="false" dtr="false" t="normal">+A675+1</f>
        <v>653</v>
      </c>
      <c r="B676" s="60" t="n">
        <f aca="false" ca="false" dt2D="false" dtr="false" t="normal">+B675+1</f>
        <v>334</v>
      </c>
      <c r="C676" s="70" t="s">
        <v>58</v>
      </c>
      <c r="D676" s="70" t="s">
        <v>646</v>
      </c>
      <c r="E676" s="62" t="n">
        <v>1992</v>
      </c>
      <c r="F676" s="62" t="n">
        <v>2013</v>
      </c>
      <c r="G676" s="62" t="s">
        <v>70</v>
      </c>
      <c r="H676" s="62" t="n">
        <v>9</v>
      </c>
      <c r="I676" s="62" t="n">
        <v>1</v>
      </c>
      <c r="J676" s="68" t="n">
        <v>2277.4</v>
      </c>
      <c r="K676" s="68" t="n">
        <v>2014.4</v>
      </c>
      <c r="L676" s="68" t="n">
        <v>0</v>
      </c>
      <c r="M676" s="71" t="n">
        <v>98</v>
      </c>
      <c r="N676" s="65" t="n">
        <f aca="false" ca="false" dt2D="false" dtr="false" t="normal">SUM(O676:T676)</f>
        <v>13291</v>
      </c>
      <c r="O676" s="68" t="n"/>
      <c r="P676" s="63" t="n"/>
      <c r="Q676" s="63" t="n"/>
      <c r="R676" s="63" t="n">
        <v>13291</v>
      </c>
      <c r="S676" s="63" t="n"/>
      <c r="T676" s="68" t="n"/>
      <c r="U676" s="63" t="n">
        <f aca="false" ca="false" dt2D="false" dtr="false" t="normal">$N676/($K676+$L676)</f>
        <v>6.597994440031771</v>
      </c>
      <c r="V676" s="63" t="n">
        <f aca="false" ca="false" dt2D="false" dtr="false" t="normal">$N676/($K676+$L676)</f>
        <v>6.597994440031771</v>
      </c>
      <c r="W676" s="89" t="n">
        <v>2021</v>
      </c>
      <c r="X676" s="4" t="n">
        <f aca="false" ca="false" dt2D="false" dtr="false" t="normal">+N676-'Приложение №2'!F676</f>
        <v>0</v>
      </c>
      <c r="Y676" s="120" t="e">
        <f aca="false" ca="false" dt2D="false" dtr="false" t="normal">+P676-'[1]Приложение №1'!$P553</f>
        <v>#GETTING_DATA</v>
      </c>
      <c r="AA676" s="65" t="n">
        <f aca="false" ca="false" dt2D="false" dtr="false" t="normal">SUM(AB676:AP676)</f>
        <v>9135122.71</v>
      </c>
      <c r="AB676" s="68" t="n">
        <v>4658192.58333702</v>
      </c>
      <c r="AC676" s="68" t="n">
        <v>3196940.77084116</v>
      </c>
      <c r="AD676" s="68" t="n">
        <v>0</v>
      </c>
      <c r="AE676" s="68" t="n">
        <v>0</v>
      </c>
      <c r="AF676" s="68" t="n">
        <v>0</v>
      </c>
      <c r="AG676" s="68" t="n"/>
      <c r="AH676" s="68" t="n">
        <v>224096.4563712</v>
      </c>
      <c r="AI676" s="68" t="n">
        <v>0</v>
      </c>
      <c r="AJ676" s="68" t="n">
        <v>0</v>
      </c>
      <c r="AK676" s="68" t="n">
        <v>0</v>
      </c>
      <c r="AL676" s="68" t="n">
        <v>0</v>
      </c>
      <c r="AM676" s="68" t="n">
        <v>0</v>
      </c>
      <c r="AN676" s="68" t="n">
        <v>787865.2796</v>
      </c>
      <c r="AO676" s="63" t="n">
        <v>91351.2271</v>
      </c>
      <c r="AP676" s="69" t="n">
        <v>176676.39275062</v>
      </c>
      <c r="AQ676" s="55" t="n">
        <f aca="false" ca="false" dt2D="false" dtr="false" t="normal">+N676-'Приложение №2'!F676</f>
        <v>0</v>
      </c>
    </row>
    <row customHeight="true" ht="15" outlineLevel="0" r="677">
      <c r="A677" s="59" t="n">
        <f aca="false" ca="false" dt2D="false" dtr="false" t="normal">+A676+1</f>
        <v>654</v>
      </c>
      <c r="B677" s="60" t="n">
        <f aca="false" ca="false" dt2D="false" dtr="false" t="normal">+B676+1</f>
        <v>335</v>
      </c>
      <c r="C677" s="70" t="s">
        <v>58</v>
      </c>
      <c r="D677" s="70" t="s">
        <v>647</v>
      </c>
      <c r="E677" s="62" t="n">
        <v>1992</v>
      </c>
      <c r="F677" s="62" t="n">
        <v>2015</v>
      </c>
      <c r="G677" s="62" t="s">
        <v>70</v>
      </c>
      <c r="H677" s="62" t="n">
        <v>9</v>
      </c>
      <c r="I677" s="62" t="n">
        <v>1</v>
      </c>
      <c r="J677" s="68" t="n">
        <v>2197.2</v>
      </c>
      <c r="K677" s="68" t="n">
        <v>1934.5</v>
      </c>
      <c r="L677" s="68" t="n">
        <v>0</v>
      </c>
      <c r="M677" s="71" t="n">
        <v>70</v>
      </c>
      <c r="N677" s="65" t="n">
        <f aca="false" ca="false" dt2D="false" dtr="false" t="normal">SUM(O677:T677)</f>
        <v>13261</v>
      </c>
      <c r="O677" s="68" t="n"/>
      <c r="P677" s="63" t="n"/>
      <c r="Q677" s="63" t="n"/>
      <c r="R677" s="63" t="n">
        <v>13261</v>
      </c>
      <c r="S677" s="63" t="n"/>
      <c r="T677" s="68" t="n"/>
      <c r="U677" s="63" t="n">
        <f aca="false" ca="false" dt2D="false" dtr="false" t="normal">$N677/($K677+$L677)</f>
        <v>6.855001292323598</v>
      </c>
      <c r="V677" s="63" t="n">
        <f aca="false" ca="false" dt2D="false" dtr="false" t="normal">$N677/($K677+$L677)</f>
        <v>6.855001292323598</v>
      </c>
      <c r="W677" s="89" t="n">
        <v>2021</v>
      </c>
      <c r="X677" s="4" t="n">
        <f aca="false" ca="false" dt2D="false" dtr="false" t="normal">+N677-'Приложение №2'!F677</f>
        <v>0</v>
      </c>
      <c r="Y677" s="120" t="e">
        <f aca="false" ca="false" dt2D="false" dtr="false" t="normal">+P677-'[1]Приложение №1'!$P554</f>
        <v>#GETTING_DATA</v>
      </c>
      <c r="AA677" s="65" t="n">
        <f aca="false" ca="false" dt2D="false" dtr="false" t="normal">SUM(AB677:AP677)</f>
        <v>8772783.400000002</v>
      </c>
      <c r="AB677" s="68" t="n">
        <v>4473428.09224584</v>
      </c>
      <c r="AC677" s="68" t="n">
        <v>3070135.98253824</v>
      </c>
      <c r="AD677" s="68" t="n">
        <v>0</v>
      </c>
      <c r="AE677" s="68" t="n">
        <v>0</v>
      </c>
      <c r="AF677" s="68" t="n">
        <v>0</v>
      </c>
      <c r="AG677" s="68" t="n"/>
      <c r="AH677" s="68" t="n">
        <v>215207.801256</v>
      </c>
      <c r="AI677" s="68" t="n">
        <v>0</v>
      </c>
      <c r="AJ677" s="68" t="n">
        <v>0</v>
      </c>
      <c r="AK677" s="68" t="n">
        <v>0</v>
      </c>
      <c r="AL677" s="68" t="n">
        <v>0</v>
      </c>
      <c r="AM677" s="68" t="n">
        <v>0</v>
      </c>
      <c r="AN677" s="68" t="n">
        <v>756615.0632</v>
      </c>
      <c r="AO677" s="63" t="n">
        <v>87727.834</v>
      </c>
      <c r="AP677" s="69" t="n">
        <v>169668.62675992</v>
      </c>
      <c r="AQ677" s="55" t="n">
        <f aca="false" ca="false" dt2D="false" dtr="false" t="normal">+N677-'Приложение №2'!F677</f>
        <v>0</v>
      </c>
    </row>
    <row customHeight="true" ht="15" outlineLevel="0" r="678">
      <c r="A678" s="59" t="n">
        <f aca="false" ca="false" dt2D="false" dtr="false" t="normal">+A677+1</f>
        <v>655</v>
      </c>
      <c r="B678" s="60" t="n">
        <f aca="false" ca="false" dt2D="false" dtr="false" t="normal">+B677+1</f>
        <v>336</v>
      </c>
      <c r="C678" s="70" t="s">
        <v>58</v>
      </c>
      <c r="D678" s="70" t="s">
        <v>648</v>
      </c>
      <c r="E678" s="62" t="n">
        <v>1991</v>
      </c>
      <c r="F678" s="62" t="n">
        <v>2012</v>
      </c>
      <c r="G678" s="62" t="s">
        <v>70</v>
      </c>
      <c r="H678" s="62" t="n">
        <v>9</v>
      </c>
      <c r="I678" s="62" t="n">
        <v>1</v>
      </c>
      <c r="J678" s="68" t="n">
        <v>2282.58</v>
      </c>
      <c r="K678" s="68" t="n">
        <v>1974.08</v>
      </c>
      <c r="L678" s="68" t="n">
        <v>54.5</v>
      </c>
      <c r="M678" s="71" t="n">
        <v>71</v>
      </c>
      <c r="N678" s="65" t="n">
        <f aca="false" ca="false" dt2D="false" dtr="false" t="normal">SUM(O678:T678)</f>
        <v>18530</v>
      </c>
      <c r="O678" s="68" t="n"/>
      <c r="P678" s="63" t="n"/>
      <c r="Q678" s="63" t="n"/>
      <c r="R678" s="63" t="n">
        <v>18530</v>
      </c>
      <c r="S678" s="63" t="n"/>
      <c r="T678" s="68" t="n"/>
      <c r="U678" s="63" t="n">
        <f aca="false" ca="false" dt2D="false" dtr="false" t="normal">$N678/($K678+$L678)</f>
        <v>9.134468445907975</v>
      </c>
      <c r="V678" s="63" t="n">
        <f aca="false" ca="false" dt2D="false" dtr="false" t="normal">$N678/($K678+$L678)</f>
        <v>9.134468445907975</v>
      </c>
      <c r="W678" s="89" t="n">
        <v>2021</v>
      </c>
      <c r="X678" s="4" t="n">
        <f aca="false" ca="false" dt2D="false" dtr="false" t="normal">+N678-'Приложение №2'!F678</f>
        <v>0</v>
      </c>
      <c r="Y678" s="120" t="e">
        <f aca="false" ca="false" dt2D="false" dtr="false" t="normal">+P678-'[1]Приложение №1'!$P554</f>
        <v>#GETTING_DATA</v>
      </c>
      <c r="AA678" s="65" t="n">
        <f aca="false" ca="false" dt2D="false" dtr="false" t="normal">SUM(AB678:AP678)</f>
        <v>11449528.669999998</v>
      </c>
      <c r="AB678" s="68" t="n">
        <v>4690983.07754076</v>
      </c>
      <c r="AC678" s="68" t="n">
        <v>3219445.04641326</v>
      </c>
      <c r="AD678" s="68" t="n">
        <v>1959734.41409676</v>
      </c>
      <c r="AE678" s="68" t="n">
        <v>0</v>
      </c>
      <c r="AF678" s="68" t="n">
        <v>0</v>
      </c>
      <c r="AG678" s="68" t="n"/>
      <c r="AH678" s="68" t="n">
        <v>225673.94234784</v>
      </c>
      <c r="AI678" s="68" t="n">
        <v>0</v>
      </c>
      <c r="AJ678" s="68" t="n">
        <v>0</v>
      </c>
      <c r="AK678" s="68" t="n">
        <v>0</v>
      </c>
      <c r="AL678" s="68" t="n">
        <v>0</v>
      </c>
      <c r="AM678" s="68" t="n">
        <v>0</v>
      </c>
      <c r="AN678" s="68" t="n">
        <v>1018421.4066</v>
      </c>
      <c r="AO678" s="63" t="n">
        <v>114495.2867</v>
      </c>
      <c r="AP678" s="69" t="n">
        <v>220775.49630138</v>
      </c>
      <c r="AQ678" s="55" t="n">
        <f aca="false" ca="false" dt2D="false" dtr="false" t="normal">+N678-'Приложение №2'!F678</f>
        <v>0</v>
      </c>
    </row>
    <row customHeight="true" ht="15" outlineLevel="0" r="679">
      <c r="A679" s="59" t="n">
        <f aca="false" ca="false" dt2D="false" dtr="false" t="normal">+A678+1</f>
        <v>656</v>
      </c>
      <c r="B679" s="60" t="n">
        <f aca="false" ca="false" dt2D="false" dtr="false" t="normal">+B678+1</f>
        <v>337</v>
      </c>
      <c r="C679" s="70" t="s">
        <v>58</v>
      </c>
      <c r="D679" s="70" t="s">
        <v>308</v>
      </c>
      <c r="E679" s="62" t="n">
        <v>1993</v>
      </c>
      <c r="F679" s="62" t="n">
        <v>2014</v>
      </c>
      <c r="G679" s="62" t="s">
        <v>70</v>
      </c>
      <c r="H679" s="62" t="n">
        <v>9</v>
      </c>
      <c r="I679" s="62" t="n">
        <v>1</v>
      </c>
      <c r="J679" s="68" t="n">
        <v>2553.4</v>
      </c>
      <c r="K679" s="68" t="n">
        <v>2126.1</v>
      </c>
      <c r="L679" s="68" t="n">
        <v>0</v>
      </c>
      <c r="M679" s="71" t="n">
        <v>78</v>
      </c>
      <c r="N679" s="65" t="n">
        <f aca="false" ca="false" dt2D="false" dtr="false" t="normal">SUM(O679:T679)</f>
        <v>91009.14</v>
      </c>
      <c r="O679" s="88" t="n"/>
      <c r="P679" s="63" t="n"/>
      <c r="Q679" s="63" t="n"/>
      <c r="R679" s="63" t="n"/>
      <c r="S679" s="63" t="n">
        <v>91009.14</v>
      </c>
      <c r="T679" s="68" t="n"/>
      <c r="U679" s="63" t="n">
        <f aca="false" ca="false" dt2D="false" dtr="false" t="normal">$N679/($K679+$L679)</f>
        <v>42.8056723578383</v>
      </c>
      <c r="V679" s="63" t="n">
        <f aca="false" ca="false" dt2D="false" dtr="false" t="normal">$N679/($K679+$L679)</f>
        <v>42.8056723578383</v>
      </c>
      <c r="W679" s="89" t="n">
        <v>2021</v>
      </c>
      <c r="X679" s="4" t="n">
        <f aca="false" ca="false" dt2D="false" dtr="false" t="normal">+N679-'Приложение №2'!F679</f>
        <v>0</v>
      </c>
      <c r="Y679" s="120" t="e">
        <f aca="false" ca="false" dt2D="false" dtr="false" t="normal">+P679-'[1]Приложение №1'!$P422</f>
        <v>#GETTING_DATA</v>
      </c>
      <c r="AA679" s="65" t="n">
        <f aca="false" ca="false" dt2D="false" dtr="false" t="normal">SUM(AB679:AP679)</f>
        <v>44395710.68000001</v>
      </c>
      <c r="AB679" s="68" t="n">
        <v>4916492.87334114</v>
      </c>
      <c r="AC679" s="68" t="n">
        <v>3374213.54608464</v>
      </c>
      <c r="AD679" s="68" t="n">
        <v>2053944.79409448</v>
      </c>
      <c r="AE679" s="68" t="n">
        <v>1853142.20463204</v>
      </c>
      <c r="AF679" s="68" t="n">
        <v>0</v>
      </c>
      <c r="AG679" s="68" t="n"/>
      <c r="AH679" s="68" t="n">
        <v>236522.7739728</v>
      </c>
      <c r="AI679" s="68" t="n">
        <v>0</v>
      </c>
      <c r="AJ679" s="68" t="n">
        <v>0</v>
      </c>
      <c r="AK679" s="68" t="n">
        <v>0</v>
      </c>
      <c r="AL679" s="68" t="n">
        <v>20821763.5081751</v>
      </c>
      <c r="AM679" s="68" t="n">
        <v>5475673.87144554</v>
      </c>
      <c r="AN679" s="68" t="n">
        <v>4373014.9959</v>
      </c>
      <c r="AO679" s="63" t="n">
        <v>443957.1068</v>
      </c>
      <c r="AP679" s="69" t="n">
        <v>846985.00555422</v>
      </c>
      <c r="AQ679" s="55" t="n">
        <f aca="false" ca="false" dt2D="false" dtr="false" t="normal">+N679-'Приложение №2'!F679</f>
        <v>0</v>
      </c>
    </row>
    <row customHeight="true" ht="15" outlineLevel="0" r="680">
      <c r="A680" s="59" t="n">
        <f aca="false" ca="false" dt2D="false" dtr="false" t="normal">+A679+1</f>
        <v>657</v>
      </c>
      <c r="B680" s="60" t="n">
        <f aca="false" ca="false" dt2D="false" dtr="false" t="normal">+B679+1</f>
        <v>338</v>
      </c>
      <c r="C680" s="70" t="s">
        <v>58</v>
      </c>
      <c r="D680" s="70" t="s">
        <v>649</v>
      </c>
      <c r="E680" s="62" t="n">
        <v>1993</v>
      </c>
      <c r="F680" s="62" t="n">
        <v>2016</v>
      </c>
      <c r="G680" s="62" t="s">
        <v>70</v>
      </c>
      <c r="H680" s="62" t="n">
        <v>9</v>
      </c>
      <c r="I680" s="62" t="n">
        <v>1</v>
      </c>
      <c r="J680" s="68" t="n">
        <v>2834.5</v>
      </c>
      <c r="K680" s="68" t="n">
        <v>2498.9</v>
      </c>
      <c r="L680" s="68" t="n">
        <v>0</v>
      </c>
      <c r="M680" s="71" t="n">
        <v>147</v>
      </c>
      <c r="N680" s="65" t="n">
        <f aca="false" ca="false" dt2D="false" dtr="false" t="normal">SUM(O680:T680)</f>
        <v>15102</v>
      </c>
      <c r="O680" s="68" t="n"/>
      <c r="P680" s="63" t="n"/>
      <c r="Q680" s="63" t="n"/>
      <c r="R680" s="63" t="n">
        <v>15102</v>
      </c>
      <c r="S680" s="63" t="n"/>
      <c r="T680" s="68" t="n"/>
      <c r="U680" s="63" t="n">
        <f aca="false" ca="false" dt2D="false" dtr="false" t="normal">$N680/($K680+$L680)</f>
        <v>6.043459122013686</v>
      </c>
      <c r="V680" s="63" t="n">
        <f aca="false" ca="false" dt2D="false" dtr="false" t="normal">$N680/($K680+$L680)</f>
        <v>6.043459122013686</v>
      </c>
      <c r="W680" s="89" t="n">
        <v>2021</v>
      </c>
      <c r="X680" s="4" t="n">
        <f aca="false" ca="false" dt2D="false" dtr="false" t="normal">+N680-'Приложение №2'!F680</f>
        <v>0</v>
      </c>
      <c r="Y680" s="120" t="e">
        <f aca="false" ca="false" dt2D="false" dtr="false" t="normal">+P680-'[1]Приложение №1'!$P554</f>
        <v>#GETTING_DATA</v>
      </c>
      <c r="AA680" s="65" t="n">
        <f aca="false" ca="false" dt2D="false" dtr="false" t="normal">SUM(AB680:AP680)</f>
        <v>3200641.1</v>
      </c>
      <c r="AB680" s="68" t="n">
        <v>0</v>
      </c>
      <c r="AC680" s="68" t="n">
        <v>0</v>
      </c>
      <c r="AD680" s="68" t="n">
        <v>0</v>
      </c>
      <c r="AE680" s="68" t="n">
        <v>0</v>
      </c>
      <c r="AF680" s="68" t="n">
        <v>0</v>
      </c>
      <c r="AG680" s="68" t="n"/>
      <c r="AH680" s="68" t="n">
        <v>0</v>
      </c>
      <c r="AI680" s="68" t="n">
        <v>0</v>
      </c>
      <c r="AJ680" s="68" t="n">
        <v>2818932.642414</v>
      </c>
      <c r="AK680" s="68" t="n">
        <v>0</v>
      </c>
      <c r="AL680" s="68" t="n">
        <v>0</v>
      </c>
      <c r="AM680" s="68" t="n">
        <v>0</v>
      </c>
      <c r="AN680" s="68" t="n">
        <v>288057.699</v>
      </c>
      <c r="AO680" s="63" t="n">
        <v>32006.411</v>
      </c>
      <c r="AP680" s="69" t="n">
        <v>61644.347586</v>
      </c>
      <c r="AQ680" s="55" t="n">
        <f aca="false" ca="false" dt2D="false" dtr="false" t="normal">+N680-'Приложение №2'!F680</f>
        <v>0</v>
      </c>
    </row>
    <row customHeight="true" ht="15" outlineLevel="0" r="681">
      <c r="A681" s="59" t="n">
        <f aca="false" ca="false" dt2D="false" dtr="false" t="normal">+A680+1</f>
        <v>658</v>
      </c>
      <c r="B681" s="60" t="n">
        <f aca="false" ca="false" dt2D="false" dtr="false" t="normal">+B680+1</f>
        <v>339</v>
      </c>
      <c r="C681" s="70" t="s">
        <v>58</v>
      </c>
      <c r="D681" s="70" t="s">
        <v>650</v>
      </c>
      <c r="E681" s="62" t="n">
        <v>1983</v>
      </c>
      <c r="F681" s="62" t="n">
        <v>2015</v>
      </c>
      <c r="G681" s="62" t="s">
        <v>92</v>
      </c>
      <c r="H681" s="62" t="n">
        <v>2</v>
      </c>
      <c r="I681" s="62" t="n">
        <v>3</v>
      </c>
      <c r="J681" s="68" t="n">
        <v>611.4</v>
      </c>
      <c r="K681" s="68" t="n">
        <v>493.9</v>
      </c>
      <c r="L681" s="68" t="n">
        <v>0</v>
      </c>
      <c r="M681" s="71" t="n">
        <v>31</v>
      </c>
      <c r="N681" s="65" t="n">
        <f aca="false" ca="false" dt2D="false" dtr="false" t="normal">SUM(O681:T681)</f>
        <v>2899.97</v>
      </c>
      <c r="O681" s="88" t="n"/>
      <c r="P681" s="63" t="n"/>
      <c r="Q681" s="63" t="n"/>
      <c r="S681" s="63" t="n">
        <v>2899.97</v>
      </c>
      <c r="T681" s="68" t="n">
        <v>0</v>
      </c>
      <c r="U681" s="63" t="n">
        <f aca="false" ca="false" dt2D="false" dtr="false" t="normal">$N681/($K681+$L681)</f>
        <v>5.871573192954039</v>
      </c>
      <c r="V681" s="63" t="n">
        <f aca="false" ca="false" dt2D="false" dtr="false" t="normal">$N681/($K681+$L681)</f>
        <v>5.871573192954039</v>
      </c>
      <c r="W681" s="89" t="n">
        <v>2021</v>
      </c>
      <c r="X681" s="4" t="n">
        <f aca="false" ca="false" dt2D="false" dtr="false" t="normal">+N681-'Приложение №2'!F681</f>
        <v>0</v>
      </c>
      <c r="Y681" s="120" t="e">
        <f aca="false" ca="false" dt2D="false" dtr="false" t="normal">+P681-'[1]Приложение №1'!$P377</f>
        <v>#GETTING_DATA</v>
      </c>
      <c r="AA681" s="65" t="n">
        <f aca="false" ca="false" dt2D="false" dtr="false" t="normal">SUM(AB681:AP681)</f>
        <v>8630793.859999998</v>
      </c>
      <c r="AB681" s="68" t="n">
        <v>1245750.34727598</v>
      </c>
      <c r="AC681" s="68" t="n">
        <v>445396.295106</v>
      </c>
      <c r="AD681" s="68" t="n">
        <v>171773.1623391</v>
      </c>
      <c r="AE681" s="68" t="n">
        <v>665037.88655052</v>
      </c>
      <c r="AF681" s="68" t="n">
        <v>0</v>
      </c>
      <c r="AG681" s="68" t="n"/>
      <c r="AH681" s="68" t="n">
        <v>0</v>
      </c>
      <c r="AI681" s="68" t="n">
        <v>0</v>
      </c>
      <c r="AJ681" s="68" t="n">
        <v>0</v>
      </c>
      <c r="AK681" s="68" t="n">
        <v>0</v>
      </c>
      <c r="AL681" s="68" t="n">
        <v>2591575.72746828</v>
      </c>
      <c r="AM681" s="68" t="n">
        <v>2401671.14927166</v>
      </c>
      <c r="AN681" s="68" t="n">
        <v>858807.8425</v>
      </c>
      <c r="AO681" s="63" t="n">
        <v>86307.9386</v>
      </c>
      <c r="AP681" s="69" t="n">
        <v>164473.51088846</v>
      </c>
      <c r="AQ681" s="55" t="n">
        <f aca="false" ca="false" dt2D="false" dtr="false" t="normal">+N681-'Приложение №2'!F681</f>
        <v>0</v>
      </c>
    </row>
    <row customHeight="true" ht="15" outlineLevel="0" r="682">
      <c r="A682" s="59" t="n">
        <f aca="false" ca="false" dt2D="false" dtr="false" t="normal">+A681+1</f>
        <v>659</v>
      </c>
      <c r="B682" s="60" t="n">
        <f aca="false" ca="false" dt2D="false" dtr="false" t="normal">+B681+1</f>
        <v>340</v>
      </c>
      <c r="C682" s="70" t="s">
        <v>309</v>
      </c>
      <c r="D682" s="70" t="s">
        <v>651</v>
      </c>
      <c r="E682" s="62" t="n">
        <v>1990</v>
      </c>
      <c r="F682" s="62" t="n">
        <v>2014</v>
      </c>
      <c r="G682" s="62" t="s">
        <v>60</v>
      </c>
      <c r="H682" s="62" t="n">
        <v>5</v>
      </c>
      <c r="I682" s="62" t="n">
        <v>2</v>
      </c>
      <c r="J682" s="68" t="n">
        <v>2006.6</v>
      </c>
      <c r="K682" s="68" t="n">
        <v>1817.9</v>
      </c>
      <c r="L682" s="68" t="n">
        <v>0</v>
      </c>
      <c r="M682" s="71" t="n">
        <v>93</v>
      </c>
      <c r="N682" s="65" t="n">
        <f aca="false" ca="false" dt2D="false" dtr="false" t="normal">SUM(O682:T682)</f>
        <v>12211</v>
      </c>
      <c r="O682" s="68" t="n"/>
      <c r="P682" s="63" t="n"/>
      <c r="Q682" s="63" t="n"/>
      <c r="R682" s="63" t="n">
        <v>12211</v>
      </c>
      <c r="S682" s="63" t="n"/>
      <c r="T682" s="63" t="n"/>
      <c r="U682" s="63" t="n">
        <f aca="false" ca="false" dt2D="false" dtr="false" t="normal">$N682/($K682+$L682)</f>
        <v>6.717091149128114</v>
      </c>
      <c r="V682" s="63" t="n">
        <f aca="false" ca="false" dt2D="false" dtr="false" t="normal">$N682/($K682+$L682)</f>
        <v>6.717091149128114</v>
      </c>
      <c r="W682" s="89" t="n">
        <v>2021</v>
      </c>
      <c r="X682" s="4" t="n">
        <f aca="false" ca="false" dt2D="false" dtr="false" t="normal">+N682-'Приложение №2'!F682</f>
        <v>0</v>
      </c>
      <c r="Y682" s="120" t="e">
        <f aca="false" ca="false" dt2D="false" dtr="false" t="normal">+P682-'[1]Приложение №1'!$P474</f>
        <v>#GETTING_DATA</v>
      </c>
      <c r="AA682" s="65" t="n">
        <f aca="false" ca="false" dt2D="false" dtr="false" t="normal">SUM(AB682:AP682)</f>
        <v>7131894.390000001</v>
      </c>
      <c r="AB682" s="68" t="n">
        <v>3861288.84626394</v>
      </c>
      <c r="AC682" s="68" t="n">
        <v>2292533.94156402</v>
      </c>
      <c r="AD682" s="68" t="n">
        <v>0</v>
      </c>
      <c r="AE682" s="68" t="n">
        <v>0</v>
      </c>
      <c r="AF682" s="68" t="n">
        <v>0</v>
      </c>
      <c r="AG682" s="68" t="n"/>
      <c r="AH682" s="68" t="n">
        <v>157012.13129196</v>
      </c>
      <c r="AI682" s="68" t="n">
        <v>0</v>
      </c>
      <c r="AJ682" s="68" t="n">
        <v>0</v>
      </c>
      <c r="AK682" s="68" t="n">
        <v>0</v>
      </c>
      <c r="AL682" s="68" t="n">
        <v>0</v>
      </c>
      <c r="AM682" s="68" t="n">
        <v>0</v>
      </c>
      <c r="AN682" s="68" t="n">
        <v>611735.3489</v>
      </c>
      <c r="AO682" s="63" t="n">
        <v>71318.9439</v>
      </c>
      <c r="AP682" s="69" t="n">
        <v>138005.17808008</v>
      </c>
      <c r="AQ682" s="55" t="n">
        <f aca="false" ca="false" dt2D="false" dtr="false" t="normal">+N682-'Приложение №2'!F682</f>
        <v>0</v>
      </c>
    </row>
    <row customHeight="true" ht="15" outlineLevel="0" r="683">
      <c r="A683" s="59" t="n">
        <f aca="false" ca="false" dt2D="false" dtr="false" t="normal">+A682+1</f>
        <v>660</v>
      </c>
      <c r="B683" s="60" t="n">
        <f aca="false" ca="false" dt2D="false" dtr="false" t="normal">+B682+1</f>
        <v>341</v>
      </c>
      <c r="C683" s="70" t="s">
        <v>119</v>
      </c>
      <c r="D683" s="70" t="s">
        <v>652</v>
      </c>
      <c r="E683" s="62" t="n">
        <v>1985</v>
      </c>
      <c r="F683" s="62" t="n">
        <v>1985</v>
      </c>
      <c r="G683" s="62" t="s">
        <v>70</v>
      </c>
      <c r="H683" s="62" t="n">
        <v>5</v>
      </c>
      <c r="I683" s="62" t="n">
        <v>4</v>
      </c>
      <c r="J683" s="68" t="n">
        <v>4711.8</v>
      </c>
      <c r="K683" s="68" t="n">
        <v>4215</v>
      </c>
      <c r="L683" s="68" t="n">
        <v>87.3</v>
      </c>
      <c r="M683" s="71" t="n">
        <v>166</v>
      </c>
      <c r="N683" s="65" t="n">
        <f aca="false" ca="false" dt2D="false" dtr="false" t="normal">SUM(O683:T683)</f>
        <v>29789</v>
      </c>
      <c r="O683" s="68" t="n"/>
      <c r="P683" s="63" t="n"/>
      <c r="Q683" s="63" t="n"/>
      <c r="R683" s="63" t="n"/>
      <c r="S683" s="63" t="n">
        <v>29789</v>
      </c>
      <c r="T683" s="63" t="n"/>
      <c r="U683" s="63" t="n">
        <f aca="false" ca="false" dt2D="false" dtr="false" t="normal">$N683/($K683+$L683)</f>
        <v>6.923970899286428</v>
      </c>
      <c r="V683" s="63" t="n">
        <f aca="false" ca="false" dt2D="false" dtr="false" t="normal">$N683/($K683+$L683)</f>
        <v>6.923970899286428</v>
      </c>
      <c r="W683" s="89" t="n">
        <v>2021</v>
      </c>
      <c r="X683" s="4" t="n">
        <f aca="false" ca="false" dt2D="false" dtr="false" t="normal">+N683-'Приложение №2'!F683</f>
        <v>0</v>
      </c>
      <c r="Y683" s="120" t="s">
        <v>448</v>
      </c>
      <c r="AA683" s="65" t="n">
        <f aca="false" ca="false" dt2D="false" dtr="false" t="normal">SUM(AB683:AP683)</f>
        <v>26286020.45</v>
      </c>
      <c r="AB683" s="68" t="n">
        <v>0</v>
      </c>
      <c r="AC683" s="68" t="n">
        <v>0</v>
      </c>
      <c r="AD683" s="68" t="n">
        <v>0</v>
      </c>
      <c r="AE683" s="68" t="n">
        <v>0</v>
      </c>
      <c r="AF683" s="68" t="n">
        <v>0</v>
      </c>
      <c r="AG683" s="68" t="n"/>
      <c r="AH683" s="68" t="n">
        <v>0</v>
      </c>
      <c r="AI683" s="68" t="n">
        <v>0</v>
      </c>
      <c r="AJ683" s="68" t="n">
        <v>23151149.651133</v>
      </c>
      <c r="AK683" s="68" t="n">
        <v>0</v>
      </c>
      <c r="AL683" s="68" t="n">
        <v>0</v>
      </c>
      <c r="AM683" s="68" t="n">
        <v>0</v>
      </c>
      <c r="AN683" s="68" t="n">
        <v>2365741.8405</v>
      </c>
      <c r="AO683" s="63" t="n">
        <v>262860.2045</v>
      </c>
      <c r="AP683" s="69" t="n">
        <v>506268.753867</v>
      </c>
      <c r="AQ683" s="55" t="n">
        <f aca="false" ca="false" dt2D="false" dtr="false" t="normal">+N683-'Приложение №2'!F683</f>
        <v>0</v>
      </c>
    </row>
    <row customHeight="true" ht="15" outlineLevel="0" r="684">
      <c r="A684" s="59" t="n">
        <f aca="false" ca="false" dt2D="false" dtr="false" t="normal">+A683+1</f>
        <v>661</v>
      </c>
      <c r="B684" s="60" t="n">
        <f aca="false" ca="false" dt2D="false" dtr="false" t="normal">+B683+1</f>
        <v>342</v>
      </c>
      <c r="C684" s="70" t="s">
        <v>119</v>
      </c>
      <c r="D684" s="70" t="s">
        <v>653</v>
      </c>
      <c r="E684" s="62" t="n">
        <v>1988</v>
      </c>
      <c r="F684" s="62" t="n">
        <v>1988</v>
      </c>
      <c r="G684" s="62" t="s">
        <v>70</v>
      </c>
      <c r="H684" s="62" t="n">
        <v>5</v>
      </c>
      <c r="I684" s="62" t="n">
        <v>4</v>
      </c>
      <c r="J684" s="68" t="n">
        <v>4649.1</v>
      </c>
      <c r="K684" s="68" t="n">
        <v>3386.7</v>
      </c>
      <c r="L684" s="68" t="n">
        <v>892.8</v>
      </c>
      <c r="M684" s="71" t="n">
        <v>156</v>
      </c>
      <c r="N684" s="65" t="n">
        <f aca="false" ca="false" dt2D="false" dtr="false" t="normal">SUM(O684:T684)</f>
        <v>37768</v>
      </c>
      <c r="O684" s="68" t="n"/>
      <c r="P684" s="63" t="n"/>
      <c r="Q684" s="63" t="n"/>
      <c r="R684" s="63" t="n"/>
      <c r="S684" s="63" t="n">
        <v>37768</v>
      </c>
      <c r="T684" s="63" t="n"/>
      <c r="U684" s="63" t="n">
        <f aca="false" ca="false" dt2D="false" dtr="false" t="normal">$N684/($K684+$L684)</f>
        <v>8.825330061923122</v>
      </c>
      <c r="V684" s="63" t="n">
        <f aca="false" ca="false" dt2D="false" dtr="false" t="normal">$N684/($K684+$L684)</f>
        <v>8.825330061923122</v>
      </c>
      <c r="W684" s="89" t="n">
        <v>2021</v>
      </c>
      <c r="X684" s="4" t="n">
        <f aca="false" ca="false" dt2D="false" dtr="false" t="normal">+N684-'Приложение №2'!F684</f>
        <v>0</v>
      </c>
      <c r="Y684" s="120" t="e">
        <f aca="false" ca="false" dt2D="false" dtr="false" t="normal">+P684-'[1]Приложение №1'!$P469</f>
        <v>#GETTING_DATA</v>
      </c>
      <c r="AA684" s="65" t="n">
        <f aca="false" ca="false" dt2D="false" dtr="false" t="normal">SUM(AB684:AP684)</f>
        <v>50851543.91</v>
      </c>
      <c r="AB684" s="68" t="n">
        <v>12240570.2260023</v>
      </c>
      <c r="AC684" s="68" t="n">
        <v>4488649.79151204</v>
      </c>
      <c r="AD684" s="68" t="n">
        <v>4689585.71630094</v>
      </c>
      <c r="AE684" s="68" t="n">
        <v>0</v>
      </c>
      <c r="AF684" s="68" t="n">
        <v>0</v>
      </c>
      <c r="AG684" s="68" t="n"/>
      <c r="AH684" s="68" t="n">
        <v>404095.62569796</v>
      </c>
      <c r="AI684" s="68" t="n">
        <v>0</v>
      </c>
      <c r="AJ684" s="68" t="n">
        <v>23028460.3408608</v>
      </c>
      <c r="AK684" s="68" t="n">
        <v>0</v>
      </c>
      <c r="AL684" s="68" t="n">
        <v>0</v>
      </c>
      <c r="AM684" s="68" t="n">
        <v>0</v>
      </c>
      <c r="AN684" s="68" t="n">
        <v>4510858.3295</v>
      </c>
      <c r="AO684" s="63" t="n">
        <v>508515.4391</v>
      </c>
      <c r="AP684" s="69" t="n">
        <v>980808.44102596</v>
      </c>
      <c r="AQ684" s="55" t="n">
        <f aca="false" ca="false" dt2D="false" dtr="false" t="normal">+N684-'Приложение №2'!F684</f>
        <v>0</v>
      </c>
    </row>
    <row customHeight="true" ht="15" outlineLevel="0" r="685">
      <c r="A685" s="59" t="n">
        <f aca="false" ca="false" dt2D="false" dtr="false" t="normal">+A684+1</f>
        <v>662</v>
      </c>
      <c r="B685" s="60" t="n">
        <f aca="false" ca="false" dt2D="false" dtr="false" t="normal">+B684+1</f>
        <v>343</v>
      </c>
      <c r="C685" s="70" t="s">
        <v>119</v>
      </c>
      <c r="D685" s="70" t="s">
        <v>654</v>
      </c>
      <c r="E685" s="62" t="n">
        <v>1985</v>
      </c>
      <c r="F685" s="62" t="n">
        <v>1985</v>
      </c>
      <c r="G685" s="62" t="s">
        <v>70</v>
      </c>
      <c r="H685" s="62" t="n">
        <v>5</v>
      </c>
      <c r="I685" s="62" t="n">
        <v>1</v>
      </c>
      <c r="J685" s="68" t="n">
        <v>3093.6</v>
      </c>
      <c r="K685" s="68" t="n">
        <v>1863.4</v>
      </c>
      <c r="L685" s="68" t="n">
        <v>562.9</v>
      </c>
      <c r="M685" s="71" t="n">
        <v>98</v>
      </c>
      <c r="N685" s="65" t="n">
        <f aca="false" ca="false" dt2D="false" dtr="false" t="normal">SUM(O685:T685)</f>
        <v>26298</v>
      </c>
      <c r="O685" s="68" t="n"/>
      <c r="P685" s="63" t="n"/>
      <c r="Q685" s="63" t="n"/>
      <c r="R685" s="63" t="n">
        <v>26298</v>
      </c>
      <c r="S685" s="63" t="n"/>
      <c r="T685" s="63" t="n"/>
      <c r="U685" s="63" t="n">
        <f aca="false" ca="false" dt2D="false" dtr="false" t="normal">$N685/($K685+$L685)</f>
        <v>10.83872563162016</v>
      </c>
      <c r="V685" s="63" t="n">
        <f aca="false" ca="false" dt2D="false" dtr="false" t="normal">$N685/($K685+$L685)</f>
        <v>10.83872563162016</v>
      </c>
      <c r="W685" s="89" t="n">
        <v>2021</v>
      </c>
      <c r="X685" s="4" t="n">
        <f aca="false" ca="false" dt2D="false" dtr="false" t="normal">+N685-'Приложение №2'!F685</f>
        <v>0</v>
      </c>
      <c r="Y685" s="120" t="e">
        <f aca="false" ca="false" dt2D="false" dtr="false" t="normal">+P685-'[1]Приложение №1'!$P480</f>
        <v>#GETTING_DATA</v>
      </c>
      <c r="AA685" s="65" t="n">
        <f aca="false" ca="false" dt2D="false" dtr="false" t="normal">SUM(AB685:AP685)</f>
        <v>25777981.720000003</v>
      </c>
      <c r="AB685" s="68" t="n">
        <v>6939898.47864222</v>
      </c>
      <c r="AC685" s="68" t="n">
        <v>2544879.30231024</v>
      </c>
      <c r="AD685" s="68" t="n">
        <v>0</v>
      </c>
      <c r="AE685" s="68" t="n">
        <v>0</v>
      </c>
      <c r="AF685" s="68" t="n">
        <v>0</v>
      </c>
      <c r="AG685" s="68" t="n"/>
      <c r="AH685" s="68" t="n">
        <v>229105.555518</v>
      </c>
      <c r="AI685" s="68" t="n">
        <v>0</v>
      </c>
      <c r="AJ685" s="68" t="n">
        <v>13056187.2491106</v>
      </c>
      <c r="AK685" s="68" t="n">
        <v>0</v>
      </c>
      <c r="AL685" s="68" t="n">
        <v>0</v>
      </c>
      <c r="AM685" s="68" t="n">
        <v>0</v>
      </c>
      <c r="AN685" s="68" t="n">
        <v>2252195.9907</v>
      </c>
      <c r="AO685" s="63" t="n">
        <v>257779.8172</v>
      </c>
      <c r="AP685" s="69" t="n">
        <v>497935.32651894</v>
      </c>
      <c r="AQ685" s="55" t="n">
        <f aca="false" ca="false" dt2D="false" dtr="false" t="normal">+N685-'Приложение №2'!F685</f>
        <v>0</v>
      </c>
    </row>
    <row customHeight="true" ht="15" outlineLevel="0" r="686">
      <c r="A686" s="59" t="n">
        <f aca="false" ca="false" dt2D="false" dtr="false" t="normal">+A685+1</f>
        <v>663</v>
      </c>
      <c r="B686" s="60" t="n">
        <f aca="false" ca="false" dt2D="false" dtr="false" t="normal">+B685+1</f>
        <v>344</v>
      </c>
      <c r="C686" s="70" t="s">
        <v>119</v>
      </c>
      <c r="D686" s="70" t="s">
        <v>460</v>
      </c>
      <c r="E686" s="62" t="n">
        <v>1985</v>
      </c>
      <c r="F686" s="62" t="n">
        <v>1985</v>
      </c>
      <c r="G686" s="62" t="s">
        <v>70</v>
      </c>
      <c r="H686" s="62" t="n">
        <v>5</v>
      </c>
      <c r="I686" s="62" t="n">
        <v>1</v>
      </c>
      <c r="J686" s="68" t="n">
        <v>3037</v>
      </c>
      <c r="K686" s="68" t="n">
        <v>2291.1</v>
      </c>
      <c r="L686" s="68" t="n">
        <v>116.6</v>
      </c>
      <c r="M686" s="71" t="n">
        <v>125</v>
      </c>
      <c r="N686" s="65" t="n">
        <f aca="false" ca="false" dt2D="false" dtr="false" t="normal">SUM(O686:T686)</f>
        <v>26303</v>
      </c>
      <c r="O686" s="68" t="n"/>
      <c r="P686" s="63" t="n"/>
      <c r="Q686" s="63" t="n"/>
      <c r="R686" s="63" t="n">
        <v>26303</v>
      </c>
      <c r="S686" s="63" t="n"/>
      <c r="T686" s="63" t="n"/>
      <c r="U686" s="63" t="n">
        <f aca="false" ca="false" dt2D="false" dtr="false" t="normal">$N686/($K686+$L686)</f>
        <v>10.92453378743199</v>
      </c>
      <c r="V686" s="63" t="n">
        <f aca="false" ca="false" dt2D="false" dtr="false" t="normal">$N686/($K686+$L686)</f>
        <v>10.92453378743199</v>
      </c>
      <c r="W686" s="89" t="n">
        <v>2021</v>
      </c>
      <c r="X686" s="4" t="n">
        <f aca="false" ca="false" dt2D="false" dtr="false" t="normal">+N686-'Приложение №2'!F686</f>
        <v>0</v>
      </c>
      <c r="Y686" s="120" t="e">
        <f aca="false" ca="false" dt2D="false" dtr="false" t="normal">+P686-'[1]Приложение №1'!$P481</f>
        <v>#GETTING_DATA</v>
      </c>
      <c r="AA686" s="65" t="n">
        <f aca="false" ca="false" dt2D="false" dtr="false" t="normal">SUM(AB686:AP686)</f>
        <v>25580367.880000003</v>
      </c>
      <c r="AB686" s="68" t="n">
        <v>6886697.26209738</v>
      </c>
      <c r="AC686" s="68" t="n">
        <v>2525370.28109184</v>
      </c>
      <c r="AD686" s="68" t="n">
        <v>0</v>
      </c>
      <c r="AE686" s="68" t="n">
        <v>0</v>
      </c>
      <c r="AF686" s="68" t="n">
        <v>0</v>
      </c>
      <c r="AG686" s="68" t="n"/>
      <c r="AH686" s="68" t="n">
        <v>227349.22999992</v>
      </c>
      <c r="AI686" s="68" t="n">
        <v>0</v>
      </c>
      <c r="AJ686" s="68" t="n">
        <v>12956098.599171</v>
      </c>
      <c r="AK686" s="68" t="n">
        <v>0</v>
      </c>
      <c r="AL686" s="68" t="n">
        <v>0</v>
      </c>
      <c r="AM686" s="68" t="n">
        <v>0</v>
      </c>
      <c r="AN686" s="68" t="n">
        <v>2234930.6713</v>
      </c>
      <c r="AO686" s="63" t="n">
        <v>255803.6788</v>
      </c>
      <c r="AP686" s="69" t="n">
        <v>494118.15753986</v>
      </c>
      <c r="AQ686" s="55" t="n">
        <f aca="false" ca="false" dt2D="false" dtr="false" t="normal">+N686-'Приложение №2'!F686</f>
        <v>0</v>
      </c>
    </row>
    <row customHeight="true" ht="15" outlineLevel="0" r="687">
      <c r="A687" s="59" t="n">
        <f aca="false" ca="false" dt2D="false" dtr="false" t="normal">+A686+1</f>
        <v>664</v>
      </c>
      <c r="B687" s="60" t="n">
        <f aca="false" ca="false" dt2D="false" dtr="false" t="normal">+B686+1</f>
        <v>345</v>
      </c>
      <c r="C687" s="70" t="s">
        <v>119</v>
      </c>
      <c r="D687" s="70" t="s">
        <v>655</v>
      </c>
      <c r="E687" s="62" t="n">
        <v>1987</v>
      </c>
      <c r="F687" s="62" t="n">
        <v>1987</v>
      </c>
      <c r="G687" s="62" t="s">
        <v>70</v>
      </c>
      <c r="H687" s="62" t="n">
        <v>5</v>
      </c>
      <c r="I687" s="62" t="n">
        <v>1</v>
      </c>
      <c r="J687" s="68" t="n">
        <v>2928.7</v>
      </c>
      <c r="K687" s="68" t="n">
        <v>2372.7</v>
      </c>
      <c r="L687" s="68" t="n">
        <v>0</v>
      </c>
      <c r="M687" s="71" t="n">
        <v>125</v>
      </c>
      <c r="N687" s="65" t="n">
        <f aca="false" ca="false" dt2D="false" dtr="false" t="normal">SUM(O687:T687)</f>
        <v>26394</v>
      </c>
      <c r="O687" s="68" t="n"/>
      <c r="P687" s="63" t="n"/>
      <c r="Q687" s="63" t="n"/>
      <c r="R687" s="63" t="n">
        <v>26394</v>
      </c>
      <c r="S687" s="63" t="n"/>
      <c r="T687" s="63" t="n"/>
      <c r="U687" s="63" t="n">
        <f aca="false" ca="false" dt2D="false" dtr="false" t="normal">$N687/($K687+$L687)</f>
        <v>11.124035908458719</v>
      </c>
      <c r="V687" s="63" t="n">
        <f aca="false" ca="false" dt2D="false" dtr="false" t="normal">$N687/($K687+$L687)</f>
        <v>11.124035908458719</v>
      </c>
      <c r="W687" s="89" t="n">
        <v>2021</v>
      </c>
      <c r="X687" s="4" t="n">
        <f aca="false" ca="false" dt2D="false" dtr="false" t="normal">+N687-'Приложение №2'!F687</f>
        <v>0</v>
      </c>
      <c r="Y687" s="120" t="e">
        <f aca="false" ca="false" dt2D="false" dtr="false" t="normal">+P687-'[1]Приложение №1'!$P482</f>
        <v>#GETTING_DATA</v>
      </c>
      <c r="AA687" s="65" t="n">
        <f aca="false" ca="false" dt2D="false" dtr="false" t="normal">SUM(AB687:AP687)</f>
        <v>25208513.880000003</v>
      </c>
      <c r="AB687" s="68" t="n">
        <v>6786587.44601838</v>
      </c>
      <c r="AC687" s="68" t="n">
        <v>2488659.74418264</v>
      </c>
      <c r="AD687" s="68" t="n">
        <v>0</v>
      </c>
      <c r="AE687" s="68" t="n">
        <v>0</v>
      </c>
      <c r="AF687" s="68" t="n">
        <v>0</v>
      </c>
      <c r="AG687" s="68" t="n"/>
      <c r="AH687" s="68" t="n">
        <v>224044.32360912</v>
      </c>
      <c r="AI687" s="68" t="n">
        <v>0</v>
      </c>
      <c r="AJ687" s="68" t="n">
        <v>12767759.748387</v>
      </c>
      <c r="AK687" s="68" t="n">
        <v>0</v>
      </c>
      <c r="AL687" s="68" t="n">
        <v>0</v>
      </c>
      <c r="AM687" s="68" t="n">
        <v>0</v>
      </c>
      <c r="AN687" s="68" t="n">
        <v>2202442.1663</v>
      </c>
      <c r="AO687" s="63" t="n">
        <v>252085.1388</v>
      </c>
      <c r="AP687" s="69" t="n">
        <v>486935.31270286</v>
      </c>
      <c r="AQ687" s="55" t="n">
        <f aca="false" ca="false" dt2D="false" dtr="false" t="normal">+N687-'Приложение №2'!F687</f>
        <v>0</v>
      </c>
    </row>
    <row customHeight="true" ht="15" outlineLevel="0" r="688">
      <c r="A688" s="59" t="n">
        <f aca="false" ca="false" dt2D="false" dtr="false" t="normal">+A687+1</f>
        <v>665</v>
      </c>
      <c r="B688" s="60" t="n">
        <f aca="false" ca="false" dt2D="false" dtr="false" t="normal">+B687+1</f>
        <v>346</v>
      </c>
      <c r="C688" s="70" t="s">
        <v>119</v>
      </c>
      <c r="D688" s="70" t="s">
        <v>656</v>
      </c>
      <c r="E688" s="62" t="n">
        <v>1991</v>
      </c>
      <c r="F688" s="62" t="n">
        <v>1996</v>
      </c>
      <c r="G688" s="62" t="s">
        <v>60</v>
      </c>
      <c r="H688" s="62" t="n">
        <v>5</v>
      </c>
      <c r="I688" s="62" t="n">
        <v>3</v>
      </c>
      <c r="J688" s="68" t="n">
        <v>3222.9</v>
      </c>
      <c r="K688" s="68" t="n">
        <v>2802.8</v>
      </c>
      <c r="L688" s="68" t="n">
        <v>71.8</v>
      </c>
      <c r="M688" s="71" t="n">
        <v>93</v>
      </c>
      <c r="N688" s="65" t="n">
        <f aca="false" ca="false" dt2D="false" dtr="false" t="normal">SUM(O688:T688)</f>
        <v>21358</v>
      </c>
      <c r="O688" s="68" t="n"/>
      <c r="P688" s="63" t="n"/>
      <c r="Q688" s="63" t="n"/>
      <c r="R688" s="63" t="n">
        <v>21358</v>
      </c>
      <c r="S688" s="63" t="n"/>
      <c r="T688" s="63" t="n"/>
      <c r="U688" s="63" t="n">
        <f aca="false" ca="false" dt2D="false" dtr="false" t="normal">$N688/($K688+$L688)</f>
        <v>7.429903290892645</v>
      </c>
      <c r="V688" s="63" t="n">
        <f aca="false" ca="false" dt2D="false" dtr="false" t="normal">$N688/($K688+$L688)</f>
        <v>7.429903290892645</v>
      </c>
      <c r="W688" s="89" t="n">
        <v>2021</v>
      </c>
      <c r="X688" s="4" t="n">
        <f aca="false" ca="false" dt2D="false" dtr="false" t="normal">+N688-'Приложение №2'!F688</f>
        <v>0</v>
      </c>
      <c r="Y688" s="120" t="e">
        <f aca="false" ca="false" dt2D="false" dtr="false" t="normal">+P688-'[1]Приложение №1'!$P483</f>
        <v>#GETTING_DATA</v>
      </c>
      <c r="AA688" s="65" t="n">
        <f aca="false" ca="false" dt2D="false" dtr="false" t="normal">SUM(AB688:AP688)</f>
        <v>7968740.46058846</v>
      </c>
      <c r="AB688" s="68" t="n">
        <v>0</v>
      </c>
      <c r="AC688" s="68" t="n">
        <v>0</v>
      </c>
      <c r="AD688" s="68" t="n">
        <v>0</v>
      </c>
      <c r="AE688" s="68" t="n">
        <v>0</v>
      </c>
      <c r="AF688" s="68" t="n">
        <v>0</v>
      </c>
      <c r="AG688" s="68" t="n"/>
      <c r="AH688" s="68" t="n">
        <v>0</v>
      </c>
      <c r="AI688" s="68" t="n">
        <v>0</v>
      </c>
      <c r="AJ688" s="68" t="n">
        <v>0</v>
      </c>
      <c r="AK688" s="68" t="n">
        <v>0</v>
      </c>
      <c r="AL688" s="68" t="n">
        <v>0</v>
      </c>
      <c r="AM688" s="68" t="n">
        <v>6940406.37911136</v>
      </c>
      <c r="AN688" s="68" t="n">
        <v>796874.046058846</v>
      </c>
      <c r="AO688" s="63" t="n">
        <v>79687.4046058846</v>
      </c>
      <c r="AP688" s="69" t="n">
        <v>151772.630812368</v>
      </c>
      <c r="AQ688" s="55" t="n">
        <f aca="false" ca="false" dt2D="false" dtr="false" t="normal">+N688-'Приложение №2'!F688</f>
        <v>0</v>
      </c>
    </row>
    <row customHeight="true" ht="15" outlineLevel="0" r="689">
      <c r="A689" s="59" t="n">
        <f aca="false" ca="false" dt2D="false" dtr="false" t="normal">+A688+1</f>
        <v>666</v>
      </c>
      <c r="B689" s="60" t="n">
        <f aca="false" ca="false" dt2D="false" dtr="false" t="normal">+B688+1</f>
        <v>347</v>
      </c>
      <c r="C689" s="70" t="s">
        <v>119</v>
      </c>
      <c r="D689" s="70" t="s">
        <v>657</v>
      </c>
      <c r="E689" s="62" t="n">
        <v>1987</v>
      </c>
      <c r="F689" s="62" t="n">
        <v>1987</v>
      </c>
      <c r="G689" s="62" t="s">
        <v>70</v>
      </c>
      <c r="H689" s="62" t="n">
        <v>5</v>
      </c>
      <c r="I689" s="62" t="n">
        <v>4</v>
      </c>
      <c r="J689" s="68" t="n">
        <v>4692.9</v>
      </c>
      <c r="K689" s="68" t="n">
        <v>4285.1</v>
      </c>
      <c r="L689" s="68" t="n">
        <v>0</v>
      </c>
      <c r="M689" s="71" t="n">
        <v>199</v>
      </c>
      <c r="N689" s="65" t="n">
        <f aca="false" ca="false" dt2D="false" dtr="false" t="normal">SUM(O689:T689)</f>
        <v>30424</v>
      </c>
      <c r="O689" s="68" t="n"/>
      <c r="P689" s="63" t="n"/>
      <c r="Q689" s="63" t="n"/>
      <c r="R689" s="63" t="n"/>
      <c r="S689" s="63" t="n">
        <v>30424</v>
      </c>
      <c r="T689" s="63" t="n"/>
      <c r="U689" s="63" t="n">
        <f aca="false" ca="false" dt2D="false" dtr="false" t="normal">$N689/($K689+$L689)</f>
        <v>7.09995099297566</v>
      </c>
      <c r="V689" s="63" t="n">
        <f aca="false" ca="false" dt2D="false" dtr="false" t="normal">$N689/($K689+$L689)</f>
        <v>7.09995099297566</v>
      </c>
      <c r="W689" s="89" t="n">
        <v>2021</v>
      </c>
      <c r="X689" s="4" t="n">
        <f aca="false" ca="false" dt2D="false" dtr="false" t="normal">+N689-'Приложение №2'!F689</f>
        <v>0</v>
      </c>
      <c r="Y689" s="120" t="e">
        <f aca="false" ca="false" dt2D="false" dtr="false" t="normal">+P689-'[1]Приложение №1'!$P484</f>
        <v>#GETTING_DATA</v>
      </c>
      <c r="AA689" s="65" t="n">
        <f aca="false" ca="false" dt2D="false" dtr="false" t="normal">SUM(AB689:AP689)</f>
        <v>26180932.58</v>
      </c>
      <c r="AB689" s="68" t="n">
        <v>0</v>
      </c>
      <c r="AC689" s="68" t="n">
        <v>0</v>
      </c>
      <c r="AD689" s="68" t="n">
        <v>0</v>
      </c>
      <c r="AE689" s="68" t="n">
        <v>0</v>
      </c>
      <c r="AF689" s="68" t="n">
        <v>0</v>
      </c>
      <c r="AG689" s="68" t="n"/>
      <c r="AH689" s="68" t="n">
        <v>0</v>
      </c>
      <c r="AI689" s="68" t="n">
        <v>0</v>
      </c>
      <c r="AJ689" s="68" t="n">
        <v>23058594.5605092</v>
      </c>
      <c r="AK689" s="68" t="n">
        <v>0</v>
      </c>
      <c r="AL689" s="68" t="n">
        <v>0</v>
      </c>
      <c r="AM689" s="68" t="n">
        <v>0</v>
      </c>
      <c r="AN689" s="68" t="n">
        <v>2356283.9322</v>
      </c>
      <c r="AO689" s="63" t="n">
        <v>261809.3258</v>
      </c>
      <c r="AP689" s="69" t="n">
        <v>504244.7614908</v>
      </c>
      <c r="AQ689" s="55" t="n">
        <f aca="false" ca="false" dt2D="false" dtr="false" t="normal">+N689-'Приложение №2'!F689</f>
        <v>0</v>
      </c>
    </row>
    <row customHeight="true" ht="15" outlineLevel="0" r="690">
      <c r="A690" s="59" t="n">
        <f aca="false" ca="false" dt2D="false" dtr="false" t="normal">+A689+1</f>
        <v>667</v>
      </c>
      <c r="B690" s="60" t="n">
        <f aca="false" ca="false" dt2D="false" dtr="false" t="normal">+B689+1</f>
        <v>348</v>
      </c>
      <c r="C690" s="70" t="s">
        <v>119</v>
      </c>
      <c r="D690" s="70" t="s">
        <v>658</v>
      </c>
      <c r="E690" s="62" t="n">
        <v>1986</v>
      </c>
      <c r="F690" s="62" t="n">
        <v>1986</v>
      </c>
      <c r="G690" s="62" t="s">
        <v>70</v>
      </c>
      <c r="H690" s="62" t="n">
        <v>5</v>
      </c>
      <c r="I690" s="62" t="n">
        <v>4</v>
      </c>
      <c r="J690" s="68" t="n">
        <v>4691.9</v>
      </c>
      <c r="K690" s="68" t="n">
        <v>4285.1</v>
      </c>
      <c r="L690" s="68" t="n">
        <v>37.2</v>
      </c>
      <c r="M690" s="71" t="n">
        <v>195</v>
      </c>
      <c r="N690" s="65" t="n">
        <f aca="false" ca="false" dt2D="false" dtr="false" t="normal">SUM(O690:T690)</f>
        <v>29768</v>
      </c>
      <c r="O690" s="68" t="n"/>
      <c r="P690" s="63" t="n"/>
      <c r="Q690" s="63" t="n"/>
      <c r="R690" s="63" t="n"/>
      <c r="S690" s="63" t="n">
        <v>29768</v>
      </c>
      <c r="T690" s="63" t="n"/>
      <c r="U690" s="63" t="n">
        <f aca="false" ca="false" dt2D="false" dtr="false" t="normal">$N690/($K690+$L690)</f>
        <v>6.887074011521643</v>
      </c>
      <c r="V690" s="63" t="n">
        <f aca="false" ca="false" dt2D="false" dtr="false" t="normal">$N690/($K690+$L690)</f>
        <v>6.887074011521643</v>
      </c>
      <c r="W690" s="89" t="n">
        <v>2021</v>
      </c>
      <c r="X690" s="4" t="n">
        <f aca="false" ca="false" dt2D="false" dtr="false" t="normal">+N690-'Приложение №2'!F690</f>
        <v>0</v>
      </c>
      <c r="Y690" s="120" t="e">
        <f aca="false" ca="false" dt2D="false" dtr="false" t="normal">+P690-'[1]Приложение №1'!$P485</f>
        <v>#GETTING_DATA</v>
      </c>
      <c r="AA690" s="65" t="n">
        <f aca="false" ca="false" dt2D="false" dtr="false" t="normal">SUM(AB690:AP690)</f>
        <v>26408215.65</v>
      </c>
      <c r="AB690" s="68" t="n">
        <v>0</v>
      </c>
      <c r="AC690" s="68" t="n">
        <v>0</v>
      </c>
      <c r="AD690" s="68" t="n">
        <v>0</v>
      </c>
      <c r="AE690" s="68" t="n">
        <v>0</v>
      </c>
      <c r="AF690" s="68" t="n">
        <v>0</v>
      </c>
      <c r="AG690" s="68" t="n"/>
      <c r="AH690" s="68" t="n">
        <v>0</v>
      </c>
      <c r="AI690" s="68" t="n">
        <v>0</v>
      </c>
      <c r="AJ690" s="68" t="n">
        <v>23258771.851581</v>
      </c>
      <c r="AK690" s="68" t="n">
        <v>0</v>
      </c>
      <c r="AL690" s="68" t="n">
        <v>0</v>
      </c>
      <c r="AM690" s="68" t="n">
        <v>0</v>
      </c>
      <c r="AN690" s="68" t="n">
        <v>2376739.4085</v>
      </c>
      <c r="AO690" s="63" t="n">
        <v>264082.1565</v>
      </c>
      <c r="AP690" s="69" t="n">
        <v>508622.233419</v>
      </c>
      <c r="AQ690" s="55" t="n">
        <f aca="false" ca="false" dt2D="false" dtr="false" t="normal">+N690-'Приложение №2'!F690</f>
        <v>0</v>
      </c>
    </row>
    <row customHeight="true" ht="15" outlineLevel="0" r="691">
      <c r="A691" s="59" t="n">
        <f aca="false" ca="false" dt2D="false" dtr="false" t="normal">+A690+1</f>
        <v>668</v>
      </c>
      <c r="B691" s="60" t="n">
        <f aca="false" ca="false" dt2D="false" dtr="false" t="normal">+B690+1</f>
        <v>349</v>
      </c>
      <c r="C691" s="70" t="s">
        <v>311</v>
      </c>
      <c r="D691" s="70" t="s">
        <v>659</v>
      </c>
      <c r="E691" s="62" t="n">
        <v>1980</v>
      </c>
      <c r="F691" s="62" t="n">
        <v>1983</v>
      </c>
      <c r="G691" s="62" t="s">
        <v>92</v>
      </c>
      <c r="H691" s="62" t="n">
        <v>2</v>
      </c>
      <c r="I691" s="62" t="n">
        <v>2</v>
      </c>
      <c r="J691" s="68" t="n">
        <v>841.8</v>
      </c>
      <c r="K691" s="68" t="n">
        <v>742.8</v>
      </c>
      <c r="L691" s="68" t="n">
        <v>0</v>
      </c>
      <c r="M691" s="71" t="n">
        <v>24</v>
      </c>
      <c r="N691" s="65" t="n">
        <f aca="false" ca="false" dt2D="false" dtr="false" t="normal">SUM(O691:T691)</f>
        <v>74203.59</v>
      </c>
      <c r="O691" s="88" t="n"/>
      <c r="P691" s="63" t="n"/>
      <c r="Q691" s="63" t="n"/>
      <c r="R691" s="63" t="n">
        <v>47337.52</v>
      </c>
      <c r="S691" s="63" t="n">
        <v>26866.07</v>
      </c>
      <c r="T691" s="68" t="n"/>
      <c r="U691" s="63" t="n">
        <f aca="false" ca="false" dt2D="false" dtr="false" t="normal">$N691/($K691+$L691)</f>
        <v>99.8971324717286</v>
      </c>
      <c r="V691" s="63" t="n">
        <f aca="false" ca="false" dt2D="false" dtr="false" t="normal">$N691/($K691+$L691)</f>
        <v>99.8971324717286</v>
      </c>
      <c r="W691" s="89" t="n">
        <v>2021</v>
      </c>
      <c r="X691" s="4" t="n">
        <f aca="false" ca="false" dt2D="false" dtr="false" t="normal">+N691-'Приложение №2'!F691</f>
        <v>0</v>
      </c>
      <c r="Y691" s="120" t="e">
        <f aca="false" ca="false" dt2D="false" dtr="false" t="normal">+P691-'[1]Приложение №1'!$P423</f>
        <v>#GETTING_DATA</v>
      </c>
      <c r="AA691" s="65" t="n">
        <f aca="false" ca="false" dt2D="false" dtr="false" t="normal">SUM(AB691:AP691)</f>
        <v>4147163.8200000003</v>
      </c>
      <c r="AB691" s="68" t="n">
        <v>0</v>
      </c>
      <c r="AC691" s="68" t="n">
        <v>0</v>
      </c>
      <c r="AD691" s="68" t="n">
        <v>0</v>
      </c>
      <c r="AE691" s="68" t="n">
        <v>0</v>
      </c>
      <c r="AF691" s="68" t="n">
        <v>0</v>
      </c>
      <c r="AG691" s="68" t="n"/>
      <c r="AH691" s="68" t="n">
        <v>0</v>
      </c>
      <c r="AI691" s="68" t="n">
        <v>0</v>
      </c>
      <c r="AJ691" s="68" t="n">
        <v>0</v>
      </c>
      <c r="AK691" s="68" t="n">
        <v>0</v>
      </c>
      <c r="AL691" s="68" t="n">
        <v>0</v>
      </c>
      <c r="AM691" s="68" t="n">
        <v>3611988.91768428</v>
      </c>
      <c r="AN691" s="68" t="n">
        <v>414716.382</v>
      </c>
      <c r="AO691" s="63" t="n">
        <v>41471.6382</v>
      </c>
      <c r="AP691" s="69" t="n">
        <v>78986.88211572</v>
      </c>
      <c r="AQ691" s="55" t="n">
        <f aca="false" ca="false" dt2D="false" dtr="false" t="normal">+N691-'Приложение №2'!F691</f>
        <v>0</v>
      </c>
    </row>
    <row customHeight="true" ht="15" outlineLevel="0" r="692">
      <c r="A692" s="59" t="n">
        <f aca="false" ca="false" dt2D="false" dtr="false" t="normal">+A691+1</f>
        <v>669</v>
      </c>
      <c r="B692" s="60" t="n">
        <f aca="false" ca="false" dt2D="false" dtr="false" t="normal">+B691+1</f>
        <v>350</v>
      </c>
      <c r="C692" s="70" t="s">
        <v>311</v>
      </c>
      <c r="D692" s="70" t="s">
        <v>660</v>
      </c>
      <c r="E692" s="62" t="n">
        <v>1983</v>
      </c>
      <c r="F692" s="62" t="n">
        <v>1983</v>
      </c>
      <c r="G692" s="62" t="s">
        <v>92</v>
      </c>
      <c r="H692" s="62" t="n">
        <v>2</v>
      </c>
      <c r="I692" s="62" t="n">
        <v>3</v>
      </c>
      <c r="J692" s="68" t="n">
        <v>898</v>
      </c>
      <c r="K692" s="68" t="n">
        <v>823</v>
      </c>
      <c r="L692" s="68" t="n">
        <v>0</v>
      </c>
      <c r="M692" s="71" t="n">
        <v>28</v>
      </c>
      <c r="N692" s="65" t="n">
        <f aca="false" ca="false" dt2D="false" dtr="false" t="normal">SUM(O692:T692)</f>
        <v>65894.64</v>
      </c>
      <c r="O692" s="88" t="n"/>
      <c r="P692" s="63" t="n"/>
      <c r="Q692" s="63" t="n"/>
      <c r="R692" s="63" t="n"/>
      <c r="S692" s="63" t="n">
        <v>65894.64</v>
      </c>
      <c r="T692" s="68" t="n">
        <v>0</v>
      </c>
      <c r="U692" s="63" t="n">
        <f aca="false" ca="false" dt2D="false" dtr="false" t="normal">$N692/($K692+$L692)</f>
        <v>80.06639125151884</v>
      </c>
      <c r="V692" s="63" t="n">
        <f aca="false" ca="false" dt2D="false" dtr="false" t="normal">$N692/($K692+$L692)</f>
        <v>80.06639125151884</v>
      </c>
      <c r="W692" s="89" t="n">
        <v>2021</v>
      </c>
      <c r="X692" s="4" t="n">
        <f aca="false" ca="false" dt2D="false" dtr="false" t="normal">+N692-'Приложение №2'!F692</f>
        <v>0</v>
      </c>
      <c r="Y692" s="120" t="e">
        <f aca="false" ca="false" dt2D="false" dtr="false" t="normal">+P692-'[1]Приложение №1'!$P382</f>
        <v>#GETTING_DATA</v>
      </c>
      <c r="AA692" s="65" t="n">
        <f aca="false" ca="false" dt2D="false" dtr="false" t="normal">SUM(AB692:AP692)</f>
        <v>4594932.45</v>
      </c>
      <c r="AB692" s="68" t="n">
        <v>0</v>
      </c>
      <c r="AC692" s="68" t="n">
        <v>0</v>
      </c>
      <c r="AD692" s="68" t="n">
        <v>0</v>
      </c>
      <c r="AE692" s="68" t="n">
        <v>0</v>
      </c>
      <c r="AF692" s="68" t="n">
        <v>0</v>
      </c>
      <c r="AG692" s="68" t="n"/>
      <c r="AH692" s="68" t="n">
        <v>0</v>
      </c>
      <c r="AI692" s="68" t="n">
        <v>0</v>
      </c>
      <c r="AJ692" s="68" t="n">
        <v>0</v>
      </c>
      <c r="AK692" s="68" t="n">
        <v>0</v>
      </c>
      <c r="AL692" s="68" t="n">
        <v>0</v>
      </c>
      <c r="AM692" s="68" t="n">
        <v>4001974.7970573</v>
      </c>
      <c r="AN692" s="68" t="n">
        <v>459493.245</v>
      </c>
      <c r="AO692" s="63" t="n">
        <v>45949.3245</v>
      </c>
      <c r="AP692" s="69" t="n">
        <v>87515.0834427</v>
      </c>
      <c r="AQ692" s="55" t="n">
        <f aca="false" ca="false" dt2D="false" dtr="false" t="normal">+N692-'Приложение №2'!F692</f>
        <v>0</v>
      </c>
    </row>
    <row customHeight="true" ht="15" outlineLevel="0" r="693">
      <c r="A693" s="59" t="n">
        <f aca="false" ca="false" dt2D="false" dtr="false" t="normal">+A692+1</f>
        <v>670</v>
      </c>
      <c r="B693" s="60" t="n">
        <f aca="false" ca="false" dt2D="false" dtr="false" t="normal">+B692+1</f>
        <v>351</v>
      </c>
      <c r="C693" s="70" t="s">
        <v>311</v>
      </c>
      <c r="D693" s="70" t="s">
        <v>661</v>
      </c>
      <c r="E693" s="62" t="n">
        <v>1989</v>
      </c>
      <c r="F693" s="62" t="n">
        <v>1989</v>
      </c>
      <c r="G693" s="62" t="s">
        <v>92</v>
      </c>
      <c r="H693" s="62" t="n">
        <v>2</v>
      </c>
      <c r="I693" s="62" t="n">
        <v>2</v>
      </c>
      <c r="J693" s="68" t="n">
        <v>945.7</v>
      </c>
      <c r="K693" s="68" t="n">
        <v>844.96</v>
      </c>
      <c r="L693" s="68" t="n">
        <v>0</v>
      </c>
      <c r="M693" s="71" t="n">
        <v>31</v>
      </c>
      <c r="N693" s="65" t="n">
        <f aca="false" ca="false" dt2D="false" dtr="false" t="normal">SUM(O693:T693)</f>
        <v>6659.42</v>
      </c>
      <c r="O693" s="68" t="n"/>
      <c r="P693" s="63" t="n"/>
      <c r="Q693" s="63" t="n"/>
      <c r="R693" s="63" t="n">
        <v>6659.42</v>
      </c>
      <c r="S693" s="63" t="n"/>
      <c r="T693" s="68" t="n"/>
      <c r="U693" s="63" t="n">
        <f aca="false" ca="false" dt2D="false" dtr="false" t="normal">$N693/($K693+$L693)</f>
        <v>7.881343495550085</v>
      </c>
      <c r="V693" s="63" t="n">
        <f aca="false" ca="false" dt2D="false" dtr="false" t="normal">$N693/($K693+$L693)</f>
        <v>7.881343495550085</v>
      </c>
      <c r="W693" s="89" t="n">
        <v>2021</v>
      </c>
      <c r="X693" s="4" t="n">
        <f aca="false" ca="false" dt2D="false" dtr="false" t="normal">+N693-'Приложение №2'!F693</f>
        <v>0</v>
      </c>
      <c r="Y693" s="120" t="e">
        <f aca="false" ca="false" dt2D="false" dtr="false" t="normal">+P693-'[1]Приложение №1'!$P479</f>
        <v>#GETTING_DATA</v>
      </c>
      <c r="AA693" s="65" t="n">
        <f aca="false" ca="false" dt2D="false" dtr="false" t="normal">SUM(AB693:AP693)</f>
        <v>5090562.92</v>
      </c>
      <c r="AB693" s="68" t="n">
        <v>0</v>
      </c>
      <c r="AC693" s="68" t="n">
        <v>0</v>
      </c>
      <c r="AD693" s="68" t="n">
        <v>0</v>
      </c>
      <c r="AE693" s="68" t="n">
        <v>0</v>
      </c>
      <c r="AF693" s="68" t="n">
        <v>0</v>
      </c>
      <c r="AG693" s="68" t="n"/>
      <c r="AH693" s="68" t="n">
        <v>0</v>
      </c>
      <c r="AI693" s="68" t="n">
        <v>0</v>
      </c>
      <c r="AJ693" s="68" t="n">
        <v>0</v>
      </c>
      <c r="AK693" s="68" t="n">
        <v>0</v>
      </c>
      <c r="AL693" s="68" t="n">
        <v>4433646.13742568</v>
      </c>
      <c r="AM693" s="68" t="n">
        <v>0</v>
      </c>
      <c r="AN693" s="68" t="n">
        <v>509056.292</v>
      </c>
      <c r="AO693" s="63" t="n">
        <v>50905.6292</v>
      </c>
      <c r="AP693" s="69" t="n">
        <v>96954.86137432</v>
      </c>
      <c r="AQ693" s="55" t="n">
        <f aca="false" ca="false" dt2D="false" dtr="false" t="normal">+N693-'Приложение №2'!F693</f>
        <v>0</v>
      </c>
    </row>
    <row customHeight="true" ht="15" outlineLevel="0" r="694">
      <c r="A694" s="59" t="n">
        <f aca="false" ca="false" dt2D="false" dtr="false" t="normal">+A693+1</f>
        <v>671</v>
      </c>
      <c r="B694" s="60" t="n">
        <f aca="false" ca="false" dt2D="false" dtr="false" t="normal">+B693+1</f>
        <v>352</v>
      </c>
      <c r="C694" s="70" t="s">
        <v>311</v>
      </c>
      <c r="D694" s="70" t="s">
        <v>662</v>
      </c>
      <c r="E694" s="62" t="n">
        <v>1984</v>
      </c>
      <c r="F694" s="62" t="n">
        <v>1984</v>
      </c>
      <c r="G694" s="62" t="s">
        <v>92</v>
      </c>
      <c r="H694" s="62" t="n">
        <v>2</v>
      </c>
      <c r="I694" s="62" t="n">
        <v>3</v>
      </c>
      <c r="J694" s="68" t="n">
        <v>1268.6</v>
      </c>
      <c r="K694" s="68" t="n">
        <v>1129.7</v>
      </c>
      <c r="L694" s="68" t="n">
        <v>0</v>
      </c>
      <c r="M694" s="71" t="n">
        <v>45</v>
      </c>
      <c r="N694" s="65" t="n">
        <f aca="false" ca="false" dt2D="false" dtr="false" t="normal">SUM(O694:T694)</f>
        <v>138871.21</v>
      </c>
      <c r="O694" s="68" t="n"/>
      <c r="P694" s="63" t="n"/>
      <c r="Q694" s="63" t="n"/>
      <c r="R694" s="63" t="n">
        <v>44321.46</v>
      </c>
      <c r="S694" s="63" t="n">
        <v>94549.75</v>
      </c>
      <c r="T694" s="68" t="n"/>
      <c r="U694" s="63" t="n">
        <f aca="false" ca="false" dt2D="false" dtr="false" t="normal">$N694/($K694+$L694)</f>
        <v>122.92751172877755</v>
      </c>
      <c r="V694" s="63" t="n">
        <f aca="false" ca="false" dt2D="false" dtr="false" t="normal">$N694/($K694+$L694)</f>
        <v>122.92751172877755</v>
      </c>
      <c r="W694" s="89" t="n">
        <v>2021</v>
      </c>
      <c r="X694" s="4" t="n">
        <f aca="false" ca="false" dt2D="false" dtr="false" t="normal">+N694-'Приложение №2'!F694</f>
        <v>0</v>
      </c>
      <c r="Y694" s="120" t="e">
        <f aca="false" ca="false" dt2D="false" dtr="false" t="normal">+P694-'[1]Приложение №1'!$P480</f>
        <v>#GETTING_DATA</v>
      </c>
      <c r="AA694" s="65" t="n">
        <f aca="false" ca="false" dt2D="false" dtr="false" t="normal">SUM(AB694:AP694)</f>
        <v>10251146.339999998</v>
      </c>
      <c r="AB694" s="68" t="n">
        <v>0</v>
      </c>
      <c r="AC694" s="68" t="n">
        <v>0</v>
      </c>
      <c r="AD694" s="68" t="n">
        <v>0</v>
      </c>
      <c r="AE694" s="68" t="n">
        <v>0</v>
      </c>
      <c r="AF694" s="68" t="n">
        <v>0</v>
      </c>
      <c r="AG694" s="68" t="n"/>
      <c r="AH694" s="68" t="n">
        <v>0</v>
      </c>
      <c r="AI694" s="68" t="n">
        <v>0</v>
      </c>
      <c r="AJ694" s="68" t="n">
        <v>3776000.496828</v>
      </c>
      <c r="AK694" s="68" t="n">
        <v>0</v>
      </c>
      <c r="AL694" s="68" t="n">
        <v>0</v>
      </c>
      <c r="AM694" s="68" t="n">
        <v>6111194.69919</v>
      </c>
      <c r="AN694" s="68" t="n">
        <v>102277.59</v>
      </c>
      <c r="AO694" s="63" t="n">
        <v>45460.62</v>
      </c>
      <c r="AP694" s="69" t="n">
        <v>216212.933982</v>
      </c>
      <c r="AQ694" s="55" t="n">
        <f aca="false" ca="false" dt2D="false" dtr="false" t="normal">+N694-'Приложение №2'!F694</f>
        <v>0</v>
      </c>
    </row>
    <row customHeight="true" ht="15" outlineLevel="0" r="695">
      <c r="A695" s="59" t="n">
        <f aca="false" ca="false" dt2D="false" dtr="false" t="normal">+A694+1</f>
        <v>672</v>
      </c>
      <c r="B695" s="60" t="n">
        <f aca="false" ca="false" dt2D="false" dtr="false" t="normal">+B694+1</f>
        <v>353</v>
      </c>
      <c r="C695" s="70" t="s">
        <v>311</v>
      </c>
      <c r="D695" s="70" t="s">
        <v>663</v>
      </c>
      <c r="E695" s="62" t="n">
        <v>1984</v>
      </c>
      <c r="F695" s="62" t="n">
        <v>1984</v>
      </c>
      <c r="G695" s="62" t="s">
        <v>92</v>
      </c>
      <c r="H695" s="62" t="n">
        <v>2</v>
      </c>
      <c r="I695" s="62" t="n">
        <v>3</v>
      </c>
      <c r="J695" s="68" t="n">
        <v>524.1</v>
      </c>
      <c r="K695" s="68" t="n">
        <v>486.6</v>
      </c>
      <c r="L695" s="68" t="n">
        <v>0</v>
      </c>
      <c r="M695" s="71" t="n">
        <v>17</v>
      </c>
      <c r="N695" s="65" t="n">
        <f aca="false" ca="false" dt2D="false" dtr="false" t="normal">SUM(O695:T695)</f>
        <v>118783.1</v>
      </c>
      <c r="O695" s="68" t="n"/>
      <c r="P695" s="63" t="n"/>
      <c r="Q695" s="63" t="n"/>
      <c r="R695" s="63" t="n">
        <v>39145.53</v>
      </c>
      <c r="S695" s="63" t="n">
        <v>79637.57</v>
      </c>
      <c r="T695" s="68" t="n"/>
      <c r="U695" s="63" t="n">
        <f aca="false" ca="false" dt2D="false" dtr="false" t="normal">$N695/($K695+$L695)</f>
        <v>244.10830250719278</v>
      </c>
      <c r="V695" s="63" t="n">
        <f aca="false" ca="false" dt2D="false" dtr="false" t="normal">$N695/($K695+$L695)</f>
        <v>244.10830250719278</v>
      </c>
      <c r="W695" s="89" t="n">
        <v>2021</v>
      </c>
      <c r="X695" s="4" t="n">
        <f aca="false" ca="false" dt2D="false" dtr="false" t="normal">+N695-'Приложение №2'!F695</f>
        <v>0</v>
      </c>
      <c r="Y695" s="120" t="e">
        <f aca="false" ca="false" dt2D="false" dtr="false" t="normal">+P695-'[1]Приложение №1'!$P481</f>
        <v>#GETTING_DATA</v>
      </c>
      <c r="AA695" s="65" t="n">
        <f aca="false" ca="false" dt2D="false" dtr="false" t="normal">SUM(AB695:AP695)</f>
        <v>4415515.449999999</v>
      </c>
      <c r="AB695" s="68" t="n">
        <v>0</v>
      </c>
      <c r="AC695" s="68" t="n">
        <v>0</v>
      </c>
      <c r="AD695" s="68" t="n">
        <v>0</v>
      </c>
      <c r="AE695" s="68" t="n">
        <v>0</v>
      </c>
      <c r="AF695" s="68" t="n">
        <v>0</v>
      </c>
      <c r="AG695" s="68" t="n"/>
      <c r="AH695" s="68" t="n">
        <v>0</v>
      </c>
      <c r="AI695" s="68" t="n">
        <v>0</v>
      </c>
      <c r="AJ695" s="68" t="n">
        <v>1586654.665974</v>
      </c>
      <c r="AK695" s="68" t="n">
        <v>0</v>
      </c>
      <c r="AL695" s="68" t="n">
        <v>0</v>
      </c>
      <c r="AM695" s="68" t="n">
        <v>2606676.034536</v>
      </c>
      <c r="AN695" s="68" t="n">
        <v>87098.3</v>
      </c>
      <c r="AO695" s="63" t="n">
        <v>43386.8</v>
      </c>
      <c r="AP695" s="69" t="n">
        <v>91699.64949</v>
      </c>
      <c r="AQ695" s="55" t="n">
        <f aca="false" ca="false" dt2D="false" dtr="false" t="normal">+N695-'Приложение №2'!F695</f>
        <v>0</v>
      </c>
    </row>
    <row customHeight="true" ht="15" outlineLevel="0" r="696">
      <c r="A696" s="59" t="n">
        <f aca="false" ca="false" dt2D="false" dtr="false" t="normal">+A695+1</f>
        <v>673</v>
      </c>
      <c r="B696" s="60" t="n">
        <f aca="false" ca="false" dt2D="false" dtr="false" t="normal">+B695+1</f>
        <v>354</v>
      </c>
      <c r="C696" s="70" t="s">
        <v>311</v>
      </c>
      <c r="D696" s="70" t="s">
        <v>664</v>
      </c>
      <c r="E696" s="62" t="n">
        <v>1984</v>
      </c>
      <c r="F696" s="62" t="n">
        <v>1984</v>
      </c>
      <c r="G696" s="62" t="s">
        <v>92</v>
      </c>
      <c r="H696" s="62" t="n">
        <v>2</v>
      </c>
      <c r="I696" s="62" t="n">
        <v>3</v>
      </c>
      <c r="J696" s="68" t="n">
        <v>529.1</v>
      </c>
      <c r="K696" s="68" t="n">
        <v>490.5</v>
      </c>
      <c r="L696" s="68" t="n">
        <v>0</v>
      </c>
      <c r="M696" s="71" t="n">
        <v>20</v>
      </c>
      <c r="N696" s="65" t="n">
        <f aca="false" ca="false" dt2D="false" dtr="false" t="normal">SUM(O696:T696)</f>
        <v>119535.23999999999</v>
      </c>
      <c r="O696" s="68" t="n"/>
      <c r="P696" s="63" t="n"/>
      <c r="Q696" s="63" t="n"/>
      <c r="R696" s="63" t="n">
        <v>36360.07</v>
      </c>
      <c r="S696" s="63" t="n">
        <v>83175.17</v>
      </c>
      <c r="T696" s="68" t="n"/>
      <c r="U696" s="63" t="n">
        <f aca="false" ca="false" dt2D="false" dtr="false" t="normal">$N696/($K696+$L696)</f>
        <v>243.70079510703363</v>
      </c>
      <c r="V696" s="63" t="n">
        <f aca="false" ca="false" dt2D="false" dtr="false" t="normal">$N696/($K696+$L696)</f>
        <v>243.70079510703363</v>
      </c>
      <c r="W696" s="89" t="n">
        <v>2021</v>
      </c>
      <c r="X696" s="4" t="n">
        <f aca="false" ca="false" dt2D="false" dtr="false" t="normal">+N696-'Приложение №2'!F696</f>
        <v>0</v>
      </c>
      <c r="Y696" s="120" t="e">
        <f aca="false" ca="false" dt2D="false" dtr="false" t="normal">+P696-'[1]Приложение №1'!$P482</f>
        <v>#GETTING_DATA</v>
      </c>
      <c r="AA696" s="65" t="n">
        <f aca="false" ca="false" dt2D="false" dtr="false" t="normal">SUM(AB696:AP696)</f>
        <v>4450904.920000001</v>
      </c>
      <c r="AB696" s="68" t="n">
        <v>0</v>
      </c>
      <c r="AC696" s="68" t="n">
        <v>0</v>
      </c>
      <c r="AD696" s="68" t="n">
        <v>0</v>
      </c>
      <c r="AE696" s="68" t="n">
        <v>0</v>
      </c>
      <c r="AF696" s="68" t="n">
        <v>0</v>
      </c>
      <c r="AG696" s="68" t="n"/>
      <c r="AH696" s="68" t="n">
        <v>0</v>
      </c>
      <c r="AI696" s="68" t="n">
        <v>0</v>
      </c>
      <c r="AJ696" s="68" t="n">
        <v>1599593.950038</v>
      </c>
      <c r="AK696" s="68" t="n">
        <v>0</v>
      </c>
      <c r="AL696" s="68" t="n">
        <v>0</v>
      </c>
      <c r="AM696" s="68" t="n">
        <v>2627669.04981</v>
      </c>
      <c r="AN696" s="68" t="n">
        <v>87786.65</v>
      </c>
      <c r="AO696" s="63" t="n">
        <v>43413.59</v>
      </c>
      <c r="AP696" s="69" t="n">
        <v>92441.680152</v>
      </c>
      <c r="AQ696" s="55" t="n">
        <f aca="false" ca="false" dt2D="false" dtr="false" t="normal">+N696-'Приложение №2'!F696</f>
        <v>0</v>
      </c>
    </row>
    <row customHeight="true" ht="15" outlineLevel="0" r="697">
      <c r="A697" s="59" t="n">
        <f aca="false" ca="false" dt2D="false" dtr="false" t="normal">+A696+1</f>
        <v>674</v>
      </c>
      <c r="B697" s="60" t="n">
        <f aca="false" ca="false" dt2D="false" dtr="false" t="normal">+B696+1</f>
        <v>355</v>
      </c>
      <c r="C697" s="70" t="s">
        <v>311</v>
      </c>
      <c r="D697" s="70" t="s">
        <v>665</v>
      </c>
      <c r="E697" s="62" t="n">
        <v>1984</v>
      </c>
      <c r="F697" s="62" t="n">
        <v>1984</v>
      </c>
      <c r="G697" s="62" t="s">
        <v>92</v>
      </c>
      <c r="H697" s="62" t="n">
        <v>2</v>
      </c>
      <c r="I697" s="62" t="n">
        <v>3</v>
      </c>
      <c r="J697" s="68" t="n">
        <v>1136.1</v>
      </c>
      <c r="K697" s="68" t="n">
        <v>999</v>
      </c>
      <c r="L697" s="68" t="n">
        <v>0</v>
      </c>
      <c r="M697" s="71" t="n">
        <v>23</v>
      </c>
      <c r="N697" s="65" t="n">
        <f aca="false" ca="false" dt2D="false" dtr="false" t="normal">SUM(O697:T697)</f>
        <v>137695</v>
      </c>
      <c r="O697" s="68" t="n"/>
      <c r="P697" s="63" t="n"/>
      <c r="Q697" s="63" t="n"/>
      <c r="R697" s="63" t="n">
        <v>44053.2</v>
      </c>
      <c r="S697" s="63" t="n">
        <v>93641.8</v>
      </c>
      <c r="T697" s="68" t="n"/>
      <c r="U697" s="63" t="n">
        <f aca="false" ca="false" dt2D="false" dtr="false" t="normal">$N697/($K697+$L697)</f>
        <v>137.83283283283282</v>
      </c>
      <c r="V697" s="63" t="n">
        <f aca="false" ca="false" dt2D="false" dtr="false" t="normal">$N697/($K697+$L697)</f>
        <v>137.83283283283282</v>
      </c>
      <c r="W697" s="89" t="n">
        <v>2021</v>
      </c>
      <c r="X697" s="4" t="n">
        <f aca="false" ca="false" dt2D="false" dtr="false" t="normal">+N697-'Приложение №2'!F697</f>
        <v>0</v>
      </c>
      <c r="Y697" s="120" t="e">
        <f aca="false" ca="false" dt2D="false" dtr="false" t="normal">+P697-'[1]Приложение №1'!$P483</f>
        <v>#GETTING_DATA</v>
      </c>
      <c r="AA697" s="65" t="n">
        <f aca="false" ca="false" dt2D="false" dtr="false" t="normal">SUM(AB697:AP697)</f>
        <v>9065145.78</v>
      </c>
      <c r="AB697" s="68" t="n">
        <v>0</v>
      </c>
      <c r="AC697" s="68" t="n">
        <v>0</v>
      </c>
      <c r="AD697" s="68" t="n">
        <v>0</v>
      </c>
      <c r="AE697" s="68" t="n">
        <v>0</v>
      </c>
      <c r="AF697" s="68" t="n">
        <v>0</v>
      </c>
      <c r="AG697" s="68" t="n"/>
      <c r="AH697" s="68" t="n">
        <v>0</v>
      </c>
      <c r="AI697" s="68" t="n">
        <v>0</v>
      </c>
      <c r="AJ697" s="68" t="n">
        <v>3329565.456966</v>
      </c>
      <c r="AK697" s="68" t="n">
        <v>0</v>
      </c>
      <c r="AL697" s="68" t="n">
        <v>0</v>
      </c>
      <c r="AM697" s="68" t="n">
        <v>5397884.664942</v>
      </c>
      <c r="AN697" s="68" t="n">
        <v>101589.38</v>
      </c>
      <c r="AO697" s="63" t="n">
        <v>45254.62</v>
      </c>
      <c r="AP697" s="69" t="n">
        <v>190851.658092</v>
      </c>
      <c r="AQ697" s="55" t="n">
        <f aca="false" ca="false" dt2D="false" dtr="false" t="normal">+N697-'Приложение №2'!F697</f>
        <v>0</v>
      </c>
    </row>
    <row customHeight="true" ht="15" outlineLevel="0" r="698">
      <c r="A698" s="59" t="n">
        <f aca="false" ca="false" dt2D="false" dtr="false" t="normal">+A697+1</f>
        <v>675</v>
      </c>
      <c r="B698" s="60" t="n">
        <f aca="false" ca="false" dt2D="false" dtr="false" t="normal">+B697+1</f>
        <v>356</v>
      </c>
      <c r="C698" s="70" t="s">
        <v>311</v>
      </c>
      <c r="D698" s="70" t="s">
        <v>666</v>
      </c>
      <c r="E698" s="62" t="n">
        <v>1984</v>
      </c>
      <c r="F698" s="62" t="n">
        <v>1984</v>
      </c>
      <c r="G698" s="62" t="s">
        <v>92</v>
      </c>
      <c r="H698" s="62" t="n">
        <v>2</v>
      </c>
      <c r="I698" s="62" t="n">
        <v>3</v>
      </c>
      <c r="J698" s="68" t="n">
        <v>1124.3</v>
      </c>
      <c r="K698" s="68" t="n">
        <v>1035.6</v>
      </c>
      <c r="L698" s="68" t="n">
        <v>0</v>
      </c>
      <c r="M698" s="71" t="n">
        <v>41</v>
      </c>
      <c r="N698" s="65" t="n">
        <f aca="false" ca="false" dt2D="false" dtr="false" t="normal">SUM(O698:T698)</f>
        <v>11410.29</v>
      </c>
      <c r="O698" s="68" t="n"/>
      <c r="P698" s="63" t="n"/>
      <c r="Q698" s="63" t="n"/>
      <c r="R698" s="63" t="n">
        <v>11410.29</v>
      </c>
      <c r="S698" s="63" t="n"/>
      <c r="T698" s="68" t="n"/>
      <c r="U698" s="63" t="n">
        <f aca="false" ca="false" dt2D="false" dtr="false" t="normal">$N698/($K698+$L698)</f>
        <v>11.018047508690616</v>
      </c>
      <c r="V698" s="63" t="n">
        <f aca="false" ca="false" dt2D="false" dtr="false" t="normal">$N698/($K698+$L698)</f>
        <v>11.018047508690616</v>
      </c>
      <c r="W698" s="89" t="n">
        <v>2021</v>
      </c>
      <c r="X698" s="4" t="n">
        <f aca="false" ca="false" dt2D="false" dtr="false" t="normal">+N698-'Приложение №2'!F698</f>
        <v>0</v>
      </c>
      <c r="Y698" s="120" t="e">
        <f aca="false" ca="false" dt2D="false" dtr="false" t="normal">+P698-'[1]Приложение №1'!$P484</f>
        <v>#GETTING_DATA</v>
      </c>
      <c r="AA698" s="65" t="n">
        <f aca="false" ca="false" dt2D="false" dtr="false" t="normal">SUM(AB698:AP698)</f>
        <v>5781910.14</v>
      </c>
      <c r="AB698" s="68" t="n">
        <v>0</v>
      </c>
      <c r="AC698" s="68" t="n">
        <v>0</v>
      </c>
      <c r="AD698" s="68" t="n">
        <v>0</v>
      </c>
      <c r="AE698" s="68" t="n">
        <v>0</v>
      </c>
      <c r="AF698" s="68" t="n">
        <v>0</v>
      </c>
      <c r="AG698" s="68" t="n"/>
      <c r="AH698" s="68" t="n">
        <v>0</v>
      </c>
      <c r="AI698" s="68" t="n">
        <v>0</v>
      </c>
      <c r="AJ698" s="68" t="n">
        <v>0</v>
      </c>
      <c r="AK698" s="68" t="n">
        <v>0</v>
      </c>
      <c r="AL698" s="68" t="n">
        <v>0</v>
      </c>
      <c r="AM698" s="68" t="n">
        <v>5569783.065084</v>
      </c>
      <c r="AN698" s="68" t="n">
        <v>45190.86</v>
      </c>
      <c r="AO698" s="63" t="n">
        <v>45136.34</v>
      </c>
      <c r="AP698" s="69" t="n">
        <v>121799.874916</v>
      </c>
      <c r="AQ698" s="55" t="n">
        <f aca="false" ca="false" dt2D="false" dtr="false" t="normal">+N698-'Приложение №2'!F698</f>
        <v>0</v>
      </c>
    </row>
    <row customHeight="true" ht="15" outlineLevel="0" r="699">
      <c r="A699" s="59" t="n">
        <f aca="false" ca="false" dt2D="false" dtr="false" t="normal">+A698+1</f>
        <v>676</v>
      </c>
      <c r="B699" s="60" t="n">
        <f aca="false" ca="false" dt2D="false" dtr="false" t="normal">+B698+1</f>
        <v>357</v>
      </c>
      <c r="C699" s="70" t="s">
        <v>311</v>
      </c>
      <c r="D699" s="70" t="s">
        <v>667</v>
      </c>
      <c r="E699" s="62" t="n">
        <v>1989</v>
      </c>
      <c r="F699" s="62" t="n">
        <v>1989</v>
      </c>
      <c r="G699" s="62" t="s">
        <v>92</v>
      </c>
      <c r="H699" s="62" t="n">
        <v>2</v>
      </c>
      <c r="I699" s="62" t="n">
        <v>3</v>
      </c>
      <c r="J699" s="68" t="n">
        <v>1160.6</v>
      </c>
      <c r="K699" s="68" t="n">
        <v>1068.7</v>
      </c>
      <c r="L699" s="68" t="n">
        <v>0</v>
      </c>
      <c r="M699" s="71" t="n">
        <v>30</v>
      </c>
      <c r="N699" s="65" t="n">
        <f aca="false" ca="false" dt2D="false" dtr="false" t="normal">SUM(O699:T699)</f>
        <v>138954.76</v>
      </c>
      <c r="O699" s="68" t="n"/>
      <c r="P699" s="63" t="n"/>
      <c r="Q699" s="63" t="n"/>
      <c r="R699" s="63" t="n">
        <v>44413.73</v>
      </c>
      <c r="S699" s="63" t="n">
        <v>94541.03</v>
      </c>
      <c r="T699" s="68" t="n"/>
      <c r="U699" s="63" t="n">
        <f aca="false" ca="false" dt2D="false" dtr="false" t="normal">$N699/($K699+$L699)</f>
        <v>130.0222326190699</v>
      </c>
      <c r="V699" s="63" t="n">
        <f aca="false" ca="false" dt2D="false" dtr="false" t="normal">$N699/($K699+$L699)</f>
        <v>130.0222326190699</v>
      </c>
      <c r="W699" s="89" t="n">
        <v>2021</v>
      </c>
      <c r="X699" s="4" t="n">
        <f aca="false" ca="false" dt2D="false" dtr="false" t="normal">+N699-'Приложение №2'!F699</f>
        <v>0</v>
      </c>
      <c r="Y699" s="120" t="e">
        <f aca="false" ca="false" dt2D="false" dtr="false" t="normal">+P699-'[1]Приложение №1'!$P551</f>
        <v>#GETTING_DATA</v>
      </c>
      <c r="AA699" s="65" t="n">
        <f aca="false" ca="false" dt2D="false" dtr="false" t="normal">SUM(AB699:AP699)</f>
        <v>9697618.92</v>
      </c>
      <c r="AB699" s="68" t="n">
        <v>0</v>
      </c>
      <c r="AC699" s="68" t="n">
        <v>0</v>
      </c>
      <c r="AD699" s="68" t="n">
        <v>0</v>
      </c>
      <c r="AE699" s="68" t="n">
        <v>0</v>
      </c>
      <c r="AF699" s="68" t="n">
        <v>0</v>
      </c>
      <c r="AG699" s="68" t="n"/>
      <c r="AH699" s="68" t="n">
        <v>0</v>
      </c>
      <c r="AI699" s="68" t="n">
        <v>0</v>
      </c>
      <c r="AJ699" s="68" t="n">
        <v>3567046.56609</v>
      </c>
      <c r="AK699" s="68" t="n">
        <v>0</v>
      </c>
      <c r="AL699" s="68" t="n">
        <v>0</v>
      </c>
      <c r="AM699" s="68" t="n">
        <v>5778165.728286</v>
      </c>
      <c r="AN699" s="68" t="n">
        <v>102748.87</v>
      </c>
      <c r="AO699" s="63" t="n">
        <v>45296.89</v>
      </c>
      <c r="AP699" s="69" t="n">
        <v>204360.865624</v>
      </c>
      <c r="AQ699" s="55" t="n">
        <f aca="false" ca="false" dt2D="false" dtr="false" t="normal">+N699-'Приложение №2'!F699</f>
        <v>0</v>
      </c>
    </row>
    <row customHeight="true" ht="15" outlineLevel="0" r="700">
      <c r="A700" s="59" t="n">
        <f aca="false" ca="false" dt2D="false" dtr="false" t="normal">+A699+1</f>
        <v>677</v>
      </c>
      <c r="B700" s="60" t="n">
        <f aca="false" ca="false" dt2D="false" dtr="false" t="normal">+B699+1</f>
        <v>358</v>
      </c>
      <c r="C700" s="70" t="s">
        <v>311</v>
      </c>
      <c r="D700" s="70" t="s">
        <v>668</v>
      </c>
      <c r="E700" s="62" t="n">
        <v>1985</v>
      </c>
      <c r="F700" s="62" t="n">
        <v>1985</v>
      </c>
      <c r="G700" s="62" t="s">
        <v>92</v>
      </c>
      <c r="H700" s="62" t="n">
        <v>2</v>
      </c>
      <c r="I700" s="62" t="n">
        <v>2</v>
      </c>
      <c r="J700" s="68" t="n">
        <v>1319.5</v>
      </c>
      <c r="K700" s="68" t="n">
        <v>1126.8</v>
      </c>
      <c r="L700" s="68" t="n">
        <v>0</v>
      </c>
      <c r="M700" s="71" t="n">
        <v>35</v>
      </c>
      <c r="N700" s="65" t="n">
        <f aca="false" ca="false" dt2D="false" dtr="false" t="normal">SUM(O700:T700)</f>
        <v>130039.21</v>
      </c>
      <c r="O700" s="68" t="n"/>
      <c r="P700" s="63" t="n"/>
      <c r="Q700" s="63" t="n"/>
      <c r="R700" s="63" t="n">
        <v>41613.36</v>
      </c>
      <c r="S700" s="63" t="n">
        <v>88425.85</v>
      </c>
      <c r="T700" s="68" t="n"/>
      <c r="U700" s="63" t="n">
        <f aca="false" ca="false" dt2D="false" dtr="false" t="normal">$N700/($K700+$L700)</f>
        <v>115.40575967341144</v>
      </c>
      <c r="V700" s="63" t="n">
        <f aca="false" ca="false" dt2D="false" dtr="false" t="normal">$N700/($K700+$L700)</f>
        <v>115.40575967341144</v>
      </c>
      <c r="W700" s="89" t="n">
        <v>2021</v>
      </c>
      <c r="X700" s="4" t="n">
        <f aca="false" ca="false" dt2D="false" dtr="false" t="normal">+N700-'Приложение №2'!F700</f>
        <v>0</v>
      </c>
      <c r="Y700" s="120" t="e">
        <f aca="false" ca="false" dt2D="false" dtr="false" t="normal">+P700-'[1]Приложение №1'!$P552</f>
        <v>#GETTING_DATA</v>
      </c>
      <c r="AA700" s="65" t="n">
        <f aca="false" ca="false" dt2D="false" dtr="false" t="normal">SUM(AB700:AP700)</f>
        <v>10224831.1</v>
      </c>
      <c r="AB700" s="68" t="n">
        <v>0</v>
      </c>
      <c r="AC700" s="68" t="n">
        <v>0</v>
      </c>
      <c r="AD700" s="68" t="n">
        <v>0</v>
      </c>
      <c r="AE700" s="68" t="n">
        <v>0</v>
      </c>
      <c r="AF700" s="68" t="n">
        <v>0</v>
      </c>
      <c r="AG700" s="68" t="n"/>
      <c r="AH700" s="68" t="n">
        <v>0</v>
      </c>
      <c r="AI700" s="68" t="n">
        <v>0</v>
      </c>
      <c r="AJ700" s="68" t="n">
        <v>3771092.534034</v>
      </c>
      <c r="AK700" s="68" t="n">
        <v>0</v>
      </c>
      <c r="AL700" s="68" t="n">
        <v>0</v>
      </c>
      <c r="AM700" s="68" t="n">
        <v>6099184.39032</v>
      </c>
      <c r="AN700" s="68" t="n">
        <v>93133.1</v>
      </c>
      <c r="AO700" s="63" t="n">
        <v>45578.11</v>
      </c>
      <c r="AP700" s="69" t="n">
        <v>215842.965646</v>
      </c>
      <c r="AQ700" s="55" t="n">
        <f aca="false" ca="false" dt2D="false" dtr="false" t="normal">+N700-'Приложение №2'!F700</f>
        <v>0</v>
      </c>
    </row>
    <row customHeight="true" ht="15" outlineLevel="0" r="701">
      <c r="A701" s="59" t="n">
        <f aca="false" ca="false" dt2D="false" dtr="false" t="normal">+A700+1</f>
        <v>678</v>
      </c>
      <c r="B701" s="60" t="n">
        <f aca="false" ca="false" dt2D="false" dtr="false" t="normal">+B700+1</f>
        <v>359</v>
      </c>
      <c r="C701" s="70" t="s">
        <v>311</v>
      </c>
      <c r="D701" s="70" t="s">
        <v>669</v>
      </c>
      <c r="E701" s="62" t="n">
        <v>1989</v>
      </c>
      <c r="F701" s="62" t="n">
        <v>1989</v>
      </c>
      <c r="G701" s="62" t="s">
        <v>92</v>
      </c>
      <c r="H701" s="62" t="n">
        <v>2</v>
      </c>
      <c r="I701" s="62" t="n">
        <v>3</v>
      </c>
      <c r="J701" s="68" t="n">
        <v>857</v>
      </c>
      <c r="K701" s="68" t="n">
        <v>747.5</v>
      </c>
      <c r="L701" s="68" t="n">
        <v>0</v>
      </c>
      <c r="M701" s="71" t="n">
        <v>20</v>
      </c>
      <c r="N701" s="65" t="n">
        <f aca="false" ca="false" dt2D="false" dtr="false" t="normal">SUM(O701:T701)</f>
        <v>21176.15</v>
      </c>
      <c r="O701" s="68" t="n"/>
      <c r="P701" s="63" t="n"/>
      <c r="Q701" s="63" t="n"/>
      <c r="R701" s="63" t="n">
        <v>21176.15</v>
      </c>
      <c r="S701" s="63" t="n"/>
      <c r="T701" s="68" t="n"/>
      <c r="U701" s="63" t="n">
        <f aca="false" ca="false" dt2D="false" dtr="false" t="normal">$N701/($K701+$L701)</f>
        <v>28.329297658862878</v>
      </c>
      <c r="V701" s="63" t="n">
        <f aca="false" ca="false" dt2D="false" dtr="false" t="normal">$N701/($K701+$L701)</f>
        <v>28.329297658862878</v>
      </c>
      <c r="W701" s="89" t="n">
        <v>2021</v>
      </c>
      <c r="X701" s="4" t="n">
        <f aca="false" ca="false" dt2D="false" dtr="false" t="normal">+N701-'Приложение №2'!F701</f>
        <v>0</v>
      </c>
      <c r="Y701" s="120" t="e">
        <f aca="false" ca="false" dt2D="false" dtr="false" t="normal">+P701-'[1]Приложение №1'!$P553</f>
        <v>#GETTING_DATA</v>
      </c>
      <c r="AA701" s="65" t="n">
        <f aca="false" ca="false" dt2D="false" dtr="false" t="normal">SUM(AB701:AP701)</f>
        <v>6782979.46</v>
      </c>
      <c r="AB701" s="68" t="n">
        <v>0</v>
      </c>
      <c r="AC701" s="68" t="n">
        <v>0</v>
      </c>
      <c r="AD701" s="68" t="n">
        <v>0</v>
      </c>
      <c r="AE701" s="68" t="n">
        <v>0</v>
      </c>
      <c r="AF701" s="68" t="n">
        <v>0</v>
      </c>
      <c r="AG701" s="68" t="n"/>
      <c r="AH701" s="68" t="n">
        <v>0</v>
      </c>
      <c r="AI701" s="68" t="n">
        <v>0</v>
      </c>
      <c r="AJ701" s="68" t="n">
        <v>2470830.217422</v>
      </c>
      <c r="AK701" s="68" t="n">
        <v>0</v>
      </c>
      <c r="AL701" s="68" t="n">
        <v>0</v>
      </c>
      <c r="AM701" s="68" t="n">
        <v>4024084.834812</v>
      </c>
      <c r="AN701" s="68" t="n">
        <v>101730.63</v>
      </c>
      <c r="AO701" s="63" t="n">
        <v>44303.14</v>
      </c>
      <c r="AP701" s="69" t="n">
        <v>142030.637766</v>
      </c>
      <c r="AQ701" s="55" t="n">
        <f aca="false" ca="false" dt2D="false" dtr="false" t="normal">+N701-'Приложение №2'!F701</f>
        <v>0</v>
      </c>
    </row>
    <row customHeight="true" ht="15" outlineLevel="0" r="702">
      <c r="A702" s="59" t="n">
        <f aca="false" ca="false" dt2D="false" dtr="false" t="normal">+A701+1</f>
        <v>679</v>
      </c>
      <c r="B702" s="60" t="n">
        <f aca="false" ca="false" dt2D="false" dtr="false" t="normal">+B701+1</f>
        <v>360</v>
      </c>
      <c r="C702" s="70" t="s">
        <v>311</v>
      </c>
      <c r="D702" s="70" t="s">
        <v>670</v>
      </c>
      <c r="E702" s="62" t="n">
        <v>1984</v>
      </c>
      <c r="F702" s="62" t="n">
        <v>1984</v>
      </c>
      <c r="G702" s="62" t="s">
        <v>92</v>
      </c>
      <c r="H702" s="62" t="n">
        <v>2</v>
      </c>
      <c r="I702" s="62" t="n">
        <v>3</v>
      </c>
      <c r="J702" s="68" t="n">
        <v>1159</v>
      </c>
      <c r="K702" s="68" t="n">
        <v>1066.9</v>
      </c>
      <c r="L702" s="68" t="n">
        <v>0</v>
      </c>
      <c r="M702" s="71" t="n">
        <v>24</v>
      </c>
      <c r="N702" s="65" t="n">
        <f aca="false" ca="false" dt2D="false" dtr="false" t="normal">SUM(O702:T702)</f>
        <v>25194.32</v>
      </c>
      <c r="O702" s="68" t="n"/>
      <c r="P702" s="63" t="n"/>
      <c r="Q702" s="63" t="n"/>
      <c r="R702" s="63" t="n">
        <v>25194.32</v>
      </c>
      <c r="S702" s="63" t="n"/>
      <c r="T702" s="68" t="n"/>
      <c r="U702" s="63" t="n">
        <f aca="false" ca="false" dt2D="false" dtr="false" t="normal">$N702/($K702+$L702)</f>
        <v>23.614509326084917</v>
      </c>
      <c r="V702" s="63" t="n">
        <f aca="false" ca="false" dt2D="false" dtr="false" t="normal">$N702/($K702+$L702)</f>
        <v>23.614509326084917</v>
      </c>
      <c r="W702" s="89" t="n">
        <v>2021</v>
      </c>
      <c r="X702" s="4" t="n">
        <f aca="false" ca="false" dt2D="false" dtr="false" t="normal">+N702-'Приложение №2'!F702</f>
        <v>0</v>
      </c>
      <c r="Y702" s="120" t="e">
        <f aca="false" ca="false" dt2D="false" dtr="false" t="normal">+P702-'[1]Приложение №1'!$P485</f>
        <v>#GETTING_DATA</v>
      </c>
      <c r="AA702" s="65" t="n">
        <f aca="false" ca="false" dt2D="false" dtr="false" t="normal">SUM(AB702:AP702)</f>
        <v>9681285.32</v>
      </c>
      <c r="AB702" s="68" t="n">
        <v>0</v>
      </c>
      <c r="AC702" s="68" t="n">
        <v>0</v>
      </c>
      <c r="AD702" s="68" t="n">
        <v>0</v>
      </c>
      <c r="AE702" s="68" t="n">
        <v>0</v>
      </c>
      <c r="AF702" s="68" t="n">
        <v>0</v>
      </c>
      <c r="AG702" s="68" t="n"/>
      <c r="AH702" s="68" t="n">
        <v>0</v>
      </c>
      <c r="AI702" s="68" t="n">
        <v>0</v>
      </c>
      <c r="AJ702" s="68" t="n">
        <v>3561795.780144</v>
      </c>
      <c r="AK702" s="68" t="n">
        <v>0</v>
      </c>
      <c r="AL702" s="68" t="n">
        <v>0</v>
      </c>
      <c r="AM702" s="68" t="n">
        <v>5769179.146626</v>
      </c>
      <c r="AN702" s="68" t="n">
        <v>101118.88</v>
      </c>
      <c r="AO702" s="63" t="n">
        <v>45141.99</v>
      </c>
      <c r="AP702" s="69" t="n">
        <v>204049.52323</v>
      </c>
      <c r="AQ702" s="55" t="n">
        <f aca="false" ca="false" dt2D="false" dtr="false" t="normal">+N702-'Приложение №2'!F702</f>
        <v>0</v>
      </c>
    </row>
    <row customHeight="true" ht="15" outlineLevel="0" r="703">
      <c r="A703" s="59" t="n">
        <f aca="false" ca="false" dt2D="false" dtr="false" t="normal">+A702+1</f>
        <v>680</v>
      </c>
      <c r="B703" s="60" t="n">
        <f aca="false" ca="false" dt2D="false" dtr="false" t="normal">+B702+1</f>
        <v>361</v>
      </c>
      <c r="C703" s="70" t="s">
        <v>311</v>
      </c>
      <c r="D703" s="70" t="s">
        <v>671</v>
      </c>
      <c r="E703" s="62" t="n">
        <v>1964</v>
      </c>
      <c r="F703" s="62" t="n">
        <v>2004</v>
      </c>
      <c r="G703" s="62" t="s">
        <v>92</v>
      </c>
      <c r="H703" s="62" t="n">
        <v>2</v>
      </c>
      <c r="I703" s="62" t="n">
        <v>3</v>
      </c>
      <c r="J703" s="68" t="n">
        <v>539.5</v>
      </c>
      <c r="K703" s="68" t="n">
        <v>478.1</v>
      </c>
      <c r="L703" s="68" t="n">
        <v>0</v>
      </c>
      <c r="M703" s="71" t="n">
        <v>24</v>
      </c>
      <c r="N703" s="65" t="n">
        <f aca="false" ca="false" dt2D="false" dtr="false" t="normal">SUM(O703:T703)</f>
        <v>61885.26</v>
      </c>
      <c r="O703" s="68" t="n"/>
      <c r="P703" s="63" t="n"/>
      <c r="Q703" s="63" t="n"/>
      <c r="R703" s="63" t="n"/>
      <c r="S703" s="63" t="n">
        <v>61885.26</v>
      </c>
      <c r="T703" s="68" t="n"/>
      <c r="U703" s="63" t="n">
        <f aca="false" ca="false" dt2D="false" dtr="false" t="normal">$N703/($K703+$L703)</f>
        <v>129.43999163354945</v>
      </c>
      <c r="V703" s="63" t="n">
        <f aca="false" ca="false" dt2D="false" dtr="false" t="normal">$N703/($K703+$L703)</f>
        <v>129.43999163354945</v>
      </c>
      <c r="W703" s="89" t="n">
        <v>2021</v>
      </c>
      <c r="X703" s="4" t="n">
        <f aca="false" ca="false" dt2D="false" dtr="false" t="normal">+N703-'Приложение №2'!F703</f>
        <v>0</v>
      </c>
      <c r="Y703" s="120" t="e">
        <f aca="false" ca="false" dt2D="false" dtr="false" t="normal">+P703-'[1]Приложение №1'!$P554</f>
        <v>#GETTING_DATA</v>
      </c>
      <c r="AA703" s="65" t="n">
        <f aca="false" ca="false" dt2D="false" dtr="false" t="normal">SUM(AB703:AP703)</f>
        <v>2880370.82</v>
      </c>
      <c r="AB703" s="68" t="n">
        <v>0</v>
      </c>
      <c r="AC703" s="68" t="n">
        <v>0</v>
      </c>
      <c r="AD703" s="68" t="n">
        <v>0</v>
      </c>
      <c r="AE703" s="68" t="n">
        <v>0</v>
      </c>
      <c r="AF703" s="68" t="n">
        <v>0</v>
      </c>
      <c r="AG703" s="68" t="n"/>
      <c r="AH703" s="68" t="n">
        <v>0</v>
      </c>
      <c r="AI703" s="68" t="n">
        <v>0</v>
      </c>
      <c r="AJ703" s="68" t="n">
        <v>0</v>
      </c>
      <c r="AK703" s="68" t="n">
        <v>0</v>
      </c>
      <c r="AL703" s="68" t="n">
        <v>2508670.48716228</v>
      </c>
      <c r="AM703" s="68" t="n">
        <v>0</v>
      </c>
      <c r="AN703" s="68" t="n">
        <v>288037.082</v>
      </c>
      <c r="AO703" s="63" t="n">
        <v>28803.7082</v>
      </c>
      <c r="AP703" s="69" t="n">
        <v>54859.54263772</v>
      </c>
      <c r="AQ703" s="55" t="n">
        <f aca="false" ca="false" dt2D="false" dtr="false" t="normal">+N703-'Приложение №2'!F703</f>
        <v>0</v>
      </c>
    </row>
    <row customHeight="true" ht="15" outlineLevel="0" r="704">
      <c r="A704" s="59" t="n">
        <f aca="false" ca="false" dt2D="false" dtr="false" t="normal">+A703+1</f>
        <v>681</v>
      </c>
      <c r="B704" s="60" t="n">
        <f aca="false" ca="false" dt2D="false" dtr="false" t="normal">+B703+1</f>
        <v>362</v>
      </c>
      <c r="C704" s="70" t="s">
        <v>311</v>
      </c>
      <c r="D704" s="70" t="s">
        <v>672</v>
      </c>
      <c r="E704" s="62" t="n">
        <v>2003</v>
      </c>
      <c r="F704" s="62" t="n">
        <v>2003</v>
      </c>
      <c r="G704" s="62" t="s">
        <v>70</v>
      </c>
      <c r="H704" s="62" t="n">
        <v>6</v>
      </c>
      <c r="I704" s="62" t="n">
        <v>2</v>
      </c>
      <c r="J704" s="68" t="n">
        <v>4628.5</v>
      </c>
      <c r="K704" s="68" t="n">
        <v>3638.7</v>
      </c>
      <c r="L704" s="68" t="n">
        <v>0</v>
      </c>
      <c r="M704" s="71" t="n">
        <v>142</v>
      </c>
      <c r="N704" s="65" t="n">
        <f aca="false" ca="false" dt2D="false" dtr="false" t="normal">SUM(O704:T704)</f>
        <v>17610</v>
      </c>
      <c r="O704" s="68" t="n"/>
      <c r="P704" s="63" t="n"/>
      <c r="Q704" s="63" t="n"/>
      <c r="R704" s="63" t="n">
        <v>17610</v>
      </c>
      <c r="S704" s="63" t="n"/>
      <c r="T704" s="63" t="n"/>
      <c r="U704" s="63" t="n">
        <f aca="false" ca="false" dt2D="false" dtr="false" t="normal">$N704/($K704+$L704)</f>
        <v>4.839640530958859</v>
      </c>
      <c r="V704" s="63" t="n">
        <f aca="false" ca="false" dt2D="false" dtr="false" t="normal">$N704/($K704+$L704)</f>
        <v>4.839640530958859</v>
      </c>
      <c r="W704" s="89" t="n">
        <v>2021</v>
      </c>
      <c r="X704" s="4" t="n">
        <f aca="false" ca="false" dt2D="false" dtr="false" t="normal">+N704-'Приложение №2'!F704</f>
        <v>0</v>
      </c>
      <c r="Y704" s="120" t="e">
        <f aca="false" ca="false" dt2D="false" dtr="false" t="normal">+P704-'[1]Приложение №1'!$P554</f>
        <v>#GETTING_DATA</v>
      </c>
      <c r="AA704" s="65" t="n">
        <f aca="false" ca="false" dt2D="false" dtr="false" t="normal">SUM(AB704:AP704)</f>
        <v>22231583.71</v>
      </c>
      <c r="AB704" s="68" t="n">
        <v>0</v>
      </c>
      <c r="AC704" s="68" t="n">
        <v>0</v>
      </c>
      <c r="AD704" s="68" t="n">
        <v>0</v>
      </c>
      <c r="AE704" s="68" t="n">
        <v>0</v>
      </c>
      <c r="AF704" s="68" t="n">
        <v>0</v>
      </c>
      <c r="AG704" s="68" t="n"/>
      <c r="AH704" s="68" t="n">
        <v>0</v>
      </c>
      <c r="AI704" s="68" t="n">
        <v>0</v>
      </c>
      <c r="AJ704" s="68" t="n">
        <v>19580245.0367454</v>
      </c>
      <c r="AK704" s="68" t="n">
        <v>0</v>
      </c>
      <c r="AL704" s="68" t="n">
        <v>0</v>
      </c>
      <c r="AM704" s="68" t="n">
        <v>0</v>
      </c>
      <c r="AN704" s="68" t="n">
        <v>2000842.5339</v>
      </c>
      <c r="AO704" s="63" t="n">
        <v>222315.8371</v>
      </c>
      <c r="AP704" s="69" t="n">
        <v>428180.3022546</v>
      </c>
      <c r="AQ704" s="55" t="n">
        <f aca="false" ca="false" dt2D="false" dtr="false" t="normal">+N704-'Приложение №2'!F704</f>
        <v>0</v>
      </c>
    </row>
    <row customHeight="true" ht="15" outlineLevel="0" r="705">
      <c r="A705" s="59" t="n">
        <f aca="false" ca="false" dt2D="false" dtr="false" t="normal">+A704+1</f>
        <v>682</v>
      </c>
      <c r="B705" s="60" t="n">
        <f aca="false" ca="false" dt2D="false" dtr="false" t="normal">+B704+1</f>
        <v>363</v>
      </c>
      <c r="C705" s="70" t="s">
        <v>311</v>
      </c>
      <c r="D705" s="70" t="s">
        <v>673</v>
      </c>
      <c r="E705" s="62" t="n">
        <v>1995</v>
      </c>
      <c r="F705" s="62" t="n">
        <v>2009</v>
      </c>
      <c r="G705" s="62" t="s">
        <v>70</v>
      </c>
      <c r="H705" s="62" t="n">
        <v>5</v>
      </c>
      <c r="I705" s="62" t="n">
        <v>2</v>
      </c>
      <c r="J705" s="68" t="n">
        <v>2134.2</v>
      </c>
      <c r="K705" s="68" t="n">
        <v>1906.4</v>
      </c>
      <c r="L705" s="68" t="n">
        <v>0</v>
      </c>
      <c r="M705" s="71" t="n">
        <v>75</v>
      </c>
      <c r="N705" s="65" t="n">
        <f aca="false" ca="false" dt2D="false" dtr="false" t="normal">SUM(O705:T705)</f>
        <v>15322</v>
      </c>
      <c r="O705" s="68" t="n"/>
      <c r="P705" s="63" t="n"/>
      <c r="Q705" s="63" t="n"/>
      <c r="R705" s="63" t="n">
        <v>15322</v>
      </c>
      <c r="S705" s="63" t="n"/>
      <c r="T705" s="63" t="n"/>
      <c r="U705" s="63" t="n">
        <f aca="false" ca="false" dt2D="false" dtr="false" t="normal">$N705/($K705+$L705)</f>
        <v>8.03713806126731</v>
      </c>
      <c r="V705" s="63" t="n">
        <f aca="false" ca="false" dt2D="false" dtr="false" t="normal">$N705/($K705+$L705)</f>
        <v>8.03713806126731</v>
      </c>
      <c r="W705" s="89" t="n">
        <v>2021</v>
      </c>
      <c r="X705" s="4" t="n">
        <f aca="false" ca="false" dt2D="false" dtr="false" t="normal">+N705-'Приложение №2'!F705</f>
        <v>0</v>
      </c>
      <c r="Y705" s="120" t="e">
        <f aca="false" ca="false" dt2D="false" dtr="false" t="normal">+P705-'[1]Приложение №1'!$P484</f>
        <v>#GETTING_DATA</v>
      </c>
      <c r="AA705" s="65" t="n">
        <f aca="false" ca="false" dt2D="false" dtr="false" t="normal">SUM(AB705:AP705)</f>
        <v>11647646.46</v>
      </c>
      <c r="AB705" s="68" t="n">
        <v>0</v>
      </c>
      <c r="AC705" s="68" t="n">
        <v>0</v>
      </c>
      <c r="AD705" s="68" t="n">
        <v>0</v>
      </c>
      <c r="AE705" s="68" t="n">
        <v>0</v>
      </c>
      <c r="AF705" s="68" t="n">
        <v>0</v>
      </c>
      <c r="AG705" s="68" t="n"/>
      <c r="AH705" s="68" t="n">
        <v>0</v>
      </c>
      <c r="AI705" s="68" t="n">
        <v>0</v>
      </c>
      <c r="AJ705" s="68" t="n">
        <v>10258548.1431804</v>
      </c>
      <c r="AK705" s="68" t="n">
        <v>0</v>
      </c>
      <c r="AL705" s="68" t="n">
        <v>0</v>
      </c>
      <c r="AM705" s="68" t="n">
        <v>0</v>
      </c>
      <c r="AN705" s="68" t="n">
        <v>1048288.1814</v>
      </c>
      <c r="AO705" s="63" t="n">
        <v>116476.4646</v>
      </c>
      <c r="AP705" s="69" t="n">
        <v>224333.6708196</v>
      </c>
      <c r="AQ705" s="55" t="n">
        <f aca="false" ca="false" dt2D="false" dtr="false" t="normal">+N705-'Приложение №2'!F705</f>
        <v>0</v>
      </c>
    </row>
    <row customHeight="true" ht="15" outlineLevel="0" r="706">
      <c r="A706" s="59" t="n">
        <f aca="false" ca="false" dt2D="false" dtr="false" t="normal">+A705+1</f>
        <v>683</v>
      </c>
      <c r="B706" s="60" t="n">
        <f aca="false" ca="false" dt2D="false" dtr="false" t="normal">+B705+1</f>
        <v>364</v>
      </c>
      <c r="C706" s="70" t="s">
        <v>311</v>
      </c>
      <c r="D706" s="70" t="s">
        <v>674</v>
      </c>
      <c r="E706" s="62" t="n">
        <v>1982</v>
      </c>
      <c r="F706" s="62" t="n">
        <v>1982</v>
      </c>
      <c r="G706" s="62" t="s">
        <v>92</v>
      </c>
      <c r="H706" s="62" t="n">
        <v>2</v>
      </c>
      <c r="I706" s="62" t="n">
        <v>3</v>
      </c>
      <c r="J706" s="68" t="n">
        <v>805.8</v>
      </c>
      <c r="K706" s="68" t="n">
        <v>717.7</v>
      </c>
      <c r="L706" s="68" t="n">
        <v>0</v>
      </c>
      <c r="M706" s="71" t="n">
        <v>31</v>
      </c>
      <c r="N706" s="65" t="n">
        <f aca="false" ca="false" dt2D="false" dtr="false" t="normal">SUM(O706:T706)</f>
        <v>56615.04</v>
      </c>
      <c r="O706" s="88" t="n"/>
      <c r="P706" s="63" t="n"/>
      <c r="Q706" s="63" t="n"/>
      <c r="R706" s="63" t="n"/>
      <c r="S706" s="63" t="n">
        <v>56615.04</v>
      </c>
      <c r="T706" s="68" t="n">
        <v>0</v>
      </c>
      <c r="U706" s="63" t="n">
        <f aca="false" ca="false" dt2D="false" dtr="false" t="normal">$N706/($K706+$L706)</f>
        <v>78.88399052528911</v>
      </c>
      <c r="V706" s="63" t="n">
        <f aca="false" ca="false" dt2D="false" dtr="false" t="normal">$N706/($K706+$L706)</f>
        <v>78.88399052528911</v>
      </c>
      <c r="W706" s="89" t="n">
        <v>2021</v>
      </c>
      <c r="X706" s="4" t="n">
        <f aca="false" ca="false" dt2D="false" dtr="false" t="normal">+N706-'Приложение №2'!F706</f>
        <v>0</v>
      </c>
      <c r="Y706" s="120" t="e">
        <f aca="false" ca="false" dt2D="false" dtr="false" t="normal">+P706-'[1]Приложение №1'!$P381</f>
        <v>#GETTING_DATA</v>
      </c>
      <c r="AA706" s="65" t="n">
        <f aca="false" ca="false" dt2D="false" dtr="false" t="normal">SUM(AB706:AP706)</f>
        <v>2505540.94</v>
      </c>
      <c r="AB706" s="68" t="n">
        <v>0</v>
      </c>
      <c r="AC706" s="68" t="n">
        <v>0</v>
      </c>
      <c r="AD706" s="68" t="n">
        <v>0</v>
      </c>
      <c r="AE706" s="68" t="n">
        <v>0</v>
      </c>
      <c r="AF706" s="68" t="n">
        <v>0</v>
      </c>
      <c r="AG706" s="68" t="n"/>
      <c r="AH706" s="68" t="n">
        <v>0</v>
      </c>
      <c r="AI706" s="68" t="n">
        <v>0</v>
      </c>
      <c r="AJ706" s="68" t="n">
        <v>2206730.1274956</v>
      </c>
      <c r="AK706" s="68" t="n">
        <v>0</v>
      </c>
      <c r="AL706" s="68" t="n">
        <v>0</v>
      </c>
      <c r="AM706" s="68" t="n">
        <v>0</v>
      </c>
      <c r="AN706" s="68" t="n">
        <v>225498.6846</v>
      </c>
      <c r="AO706" s="63" t="n">
        <v>25055.4094</v>
      </c>
      <c r="AP706" s="69" t="n">
        <v>48256.7185044</v>
      </c>
      <c r="AQ706" s="55" t="n">
        <f aca="false" ca="false" dt2D="false" dtr="false" t="normal">+N706-'Приложение №2'!F706</f>
        <v>0</v>
      </c>
    </row>
    <row customHeight="true" ht="15" outlineLevel="0" r="707">
      <c r="A707" s="59" t="n">
        <f aca="false" ca="false" dt2D="false" dtr="false" t="normal">+A706+1</f>
        <v>684</v>
      </c>
      <c r="B707" s="60" t="n">
        <f aca="false" ca="false" dt2D="false" dtr="false" t="normal">+B706+1</f>
        <v>365</v>
      </c>
      <c r="C707" s="70" t="s">
        <v>311</v>
      </c>
      <c r="D707" s="70" t="s">
        <v>675</v>
      </c>
      <c r="E707" s="62" t="n">
        <v>1982</v>
      </c>
      <c r="F707" s="62" t="n">
        <v>1982</v>
      </c>
      <c r="G707" s="62" t="s">
        <v>92</v>
      </c>
      <c r="H707" s="62" t="n">
        <v>2</v>
      </c>
      <c r="I707" s="62" t="n">
        <v>3</v>
      </c>
      <c r="J707" s="68" t="n">
        <v>805.8</v>
      </c>
      <c r="K707" s="68" t="n">
        <v>720.4</v>
      </c>
      <c r="L707" s="68" t="n">
        <v>0</v>
      </c>
      <c r="M707" s="71" t="n">
        <v>30</v>
      </c>
      <c r="N707" s="65" t="n">
        <f aca="false" ca="false" dt2D="false" dtr="false" t="normal">SUM(O707:T707)</f>
        <v>56501.88</v>
      </c>
      <c r="O707" s="68" t="n"/>
      <c r="P707" s="63" t="n"/>
      <c r="Q707" s="63" t="n"/>
      <c r="R707" s="63" t="n">
        <v>41500.32</v>
      </c>
      <c r="S707" s="63" t="n">
        <v>15001.56</v>
      </c>
      <c r="T707" s="68" t="n"/>
      <c r="U707" s="63" t="n">
        <f aca="false" ca="false" dt2D="false" dtr="false" t="normal">$N707/($K707+$L707)</f>
        <v>78.43126041088284</v>
      </c>
      <c r="V707" s="63" t="n">
        <f aca="false" ca="false" dt2D="false" dtr="false" t="normal">$N707/($K707+$L707)</f>
        <v>78.43126041088284</v>
      </c>
      <c r="W707" s="89" t="n">
        <v>2021</v>
      </c>
      <c r="X707" s="4" t="n">
        <f aca="false" ca="false" dt2D="false" dtr="false" t="normal">+N707-'Приложение №2'!F707</f>
        <v>0</v>
      </c>
      <c r="Y707" s="120" t="e">
        <f aca="false" ca="false" dt2D="false" dtr="false" t="normal">+P707-'[1]Приложение №1'!$P485</f>
        <v>#GETTING_DATA</v>
      </c>
      <c r="AA707" s="65" t="n">
        <f aca="false" ca="false" dt2D="false" dtr="false" t="normal">SUM(AB707:AP707)</f>
        <v>4340136.25</v>
      </c>
      <c r="AB707" s="68" t="n">
        <v>0</v>
      </c>
      <c r="AC707" s="68" t="n">
        <v>0</v>
      </c>
      <c r="AD707" s="68" t="n">
        <v>0</v>
      </c>
      <c r="AE707" s="68" t="n">
        <v>0</v>
      </c>
      <c r="AF707" s="68" t="n">
        <v>0</v>
      </c>
      <c r="AG707" s="68" t="n"/>
      <c r="AH707" s="68" t="n">
        <v>0</v>
      </c>
      <c r="AI707" s="68" t="n">
        <v>0</v>
      </c>
      <c r="AJ707" s="68" t="n">
        <v>0</v>
      </c>
      <c r="AK707" s="68" t="n">
        <v>0</v>
      </c>
      <c r="AL707" s="68" t="n">
        <v>3780059.0274825</v>
      </c>
      <c r="AM707" s="68" t="n">
        <v>0</v>
      </c>
      <c r="AN707" s="68" t="n">
        <v>434013.625</v>
      </c>
      <c r="AO707" s="63" t="n">
        <v>43401.3625</v>
      </c>
      <c r="AP707" s="69" t="n">
        <v>82662.2350175</v>
      </c>
      <c r="AQ707" s="55" t="n">
        <f aca="false" ca="false" dt2D="false" dtr="false" t="normal">+N707-'Приложение №2'!F707</f>
        <v>0</v>
      </c>
    </row>
    <row customHeight="true" ht="15" outlineLevel="0" r="708">
      <c r="A708" s="59" t="n">
        <f aca="false" ca="false" dt2D="false" dtr="false" t="normal">+A707+1</f>
        <v>685</v>
      </c>
      <c r="B708" s="60" t="n">
        <f aca="false" ca="false" dt2D="false" dtr="false" t="normal">+B707+1</f>
        <v>366</v>
      </c>
      <c r="C708" s="70" t="s">
        <v>676</v>
      </c>
      <c r="D708" s="70" t="s">
        <v>677</v>
      </c>
      <c r="E708" s="62" t="n">
        <v>1972</v>
      </c>
      <c r="F708" s="62" t="n">
        <v>2015</v>
      </c>
      <c r="G708" s="62" t="s">
        <v>92</v>
      </c>
      <c r="H708" s="62" t="n">
        <v>2</v>
      </c>
      <c r="I708" s="62" t="n">
        <v>3</v>
      </c>
      <c r="J708" s="68" t="n">
        <v>509.2</v>
      </c>
      <c r="K708" s="68" t="n">
        <v>509.2</v>
      </c>
      <c r="L708" s="68" t="n">
        <v>0</v>
      </c>
      <c r="M708" s="71" t="n">
        <v>28</v>
      </c>
      <c r="N708" s="65" t="n">
        <f aca="false" ca="false" dt2D="false" dtr="false" t="normal">SUM(O708:T708)</f>
        <v>74806.65</v>
      </c>
      <c r="O708" s="88" t="n"/>
      <c r="P708" s="63" t="n">
        <v>63484.85</v>
      </c>
      <c r="Q708" s="63" t="n"/>
      <c r="R708" s="63" t="n">
        <v>11321.8</v>
      </c>
      <c r="S708" s="63" t="n"/>
      <c r="T708" s="68" t="n">
        <v>0</v>
      </c>
      <c r="U708" s="63" t="n">
        <f aca="false" ca="false" dt2D="false" dtr="false" t="normal">$N708/($K708+$L708)</f>
        <v>146.9101531814611</v>
      </c>
      <c r="V708" s="63" t="n">
        <f aca="false" ca="false" dt2D="false" dtr="false" t="normal">$N708/($K708+$L708)</f>
        <v>146.9101531814611</v>
      </c>
      <c r="W708" s="89" t="n">
        <v>2021</v>
      </c>
      <c r="X708" s="4" t="n">
        <f aca="false" ca="false" dt2D="false" dtr="false" t="normal">+N708-'Приложение №2'!F708</f>
        <v>0</v>
      </c>
      <c r="Y708" s="120" t="e">
        <f aca="false" ca="false" dt2D="false" dtr="false" t="normal">+P708-'[1]Приложение №1'!$P382</f>
        <v>#GETTING_DATA</v>
      </c>
      <c r="AA708" s="65" t="n">
        <f aca="false" ca="false" dt2D="false" dtr="false" t="normal">SUM(AB708:AP708)</f>
        <v>203333.74</v>
      </c>
      <c r="AB708" s="68" t="n">
        <v>0</v>
      </c>
      <c r="AC708" s="68" t="n">
        <v>0</v>
      </c>
      <c r="AD708" s="68" t="n">
        <v>177094.33418796</v>
      </c>
      <c r="AE708" s="68" t="n">
        <v>0</v>
      </c>
      <c r="AF708" s="68" t="n">
        <v>0</v>
      </c>
      <c r="AG708" s="68" t="n"/>
      <c r="AH708" s="68" t="n">
        <v>0</v>
      </c>
      <c r="AI708" s="68" t="n">
        <v>0</v>
      </c>
      <c r="AJ708" s="68" t="n">
        <v>0</v>
      </c>
      <c r="AK708" s="68" t="n">
        <v>0</v>
      </c>
      <c r="AL708" s="68" t="n">
        <v>0</v>
      </c>
      <c r="AM708" s="68" t="n">
        <v>0</v>
      </c>
      <c r="AN708" s="68" t="n">
        <v>20333.374</v>
      </c>
      <c r="AO708" s="63" t="n">
        <v>2033.3374</v>
      </c>
      <c r="AP708" s="69" t="n">
        <v>3872.69441204</v>
      </c>
      <c r="AQ708" s="55" t="n">
        <f aca="false" ca="false" dt2D="false" dtr="false" t="normal">+N708-'Приложение №2'!F708</f>
        <v>0</v>
      </c>
    </row>
    <row customHeight="true" ht="15" outlineLevel="0" r="709">
      <c r="A709" s="59" t="n">
        <f aca="false" ca="false" dt2D="false" dtr="false" t="normal">+A708+1</f>
        <v>686</v>
      </c>
      <c r="B709" s="60" t="n">
        <f aca="false" ca="false" dt2D="false" dtr="false" t="normal">+B708+1</f>
        <v>367</v>
      </c>
      <c r="C709" s="70" t="s">
        <v>678</v>
      </c>
      <c r="D709" s="70" t="s">
        <v>679</v>
      </c>
      <c r="E709" s="62" t="n">
        <v>1991</v>
      </c>
      <c r="F709" s="62" t="n">
        <v>2016</v>
      </c>
      <c r="G709" s="62" t="s">
        <v>92</v>
      </c>
      <c r="H709" s="62" t="n">
        <v>2</v>
      </c>
      <c r="I709" s="62" t="n">
        <v>1</v>
      </c>
      <c r="J709" s="68" t="n">
        <v>695.2</v>
      </c>
      <c r="K709" s="68" t="n">
        <v>652.4</v>
      </c>
      <c r="L709" s="68" t="n">
        <v>0</v>
      </c>
      <c r="M709" s="71" t="n">
        <v>23</v>
      </c>
      <c r="N709" s="65" t="n">
        <f aca="false" ca="false" dt2D="false" dtr="false" t="normal">SUM(O709:T709)</f>
        <v>175159.44</v>
      </c>
      <c r="O709" s="68" t="n"/>
      <c r="P709" s="63" t="n"/>
      <c r="Q709" s="63" t="n"/>
      <c r="R709" s="63" t="n">
        <v>174914.53</v>
      </c>
      <c r="S709" s="63" t="n">
        <v>244.91</v>
      </c>
      <c r="T709" s="68" t="n"/>
      <c r="U709" s="63" t="n">
        <f aca="false" ca="false" dt2D="false" dtr="false" t="normal">$N709/($K709+$L709)</f>
        <v>268.4847332924586</v>
      </c>
      <c r="V709" s="63" t="n">
        <f aca="false" ca="false" dt2D="false" dtr="false" t="normal">$N709/($K709+$L709)</f>
        <v>268.4847332924586</v>
      </c>
      <c r="W709" s="89" t="n">
        <v>2021</v>
      </c>
      <c r="X709" s="4" t="n">
        <f aca="false" ca="false" dt2D="false" dtr="false" t="normal">+N709-'Приложение №2'!F709</f>
        <v>0</v>
      </c>
      <c r="Y709" s="120" t="e">
        <f aca="false" ca="false" dt2D="false" dtr="false" t="normal">+P709-'[1]Приложение №1'!$P546</f>
        <v>#GETTING_DATA</v>
      </c>
      <c r="Z709" s="1" t="n">
        <f aca="false" ca="false" dt2D="false" dtr="false" t="normal">+(K709*6.45)*10*12</f>
        <v>504957.6</v>
      </c>
      <c r="AA709" s="65" t="n">
        <f aca="false" ca="false" dt2D="false" dtr="false" t="normal">SUM(AB709:AP709)</f>
        <v>13836855.97</v>
      </c>
      <c r="AB709" s="68" t="n">
        <v>2106625.193652</v>
      </c>
      <c r="AC709" s="68" t="n">
        <v>0</v>
      </c>
      <c r="AD709" s="68" t="n">
        <v>0</v>
      </c>
      <c r="AE709" s="68" t="n">
        <v>0</v>
      </c>
      <c r="AF709" s="68" t="n">
        <v>0</v>
      </c>
      <c r="AG709" s="68" t="n"/>
      <c r="AH709" s="68" t="n">
        <v>0</v>
      </c>
      <c r="AI709" s="68" t="n">
        <v>0</v>
      </c>
      <c r="AJ709" s="68" t="n">
        <v>2579108.148372</v>
      </c>
      <c r="AK709" s="68" t="n">
        <v>0</v>
      </c>
      <c r="AL709" s="68" t="n">
        <v>4494721.924854</v>
      </c>
      <c r="AM709" s="68" t="n">
        <v>4159522.95738</v>
      </c>
      <c r="AN709" s="68" t="n">
        <v>158438.02</v>
      </c>
      <c r="AO709" s="63" t="n">
        <v>46721.42</v>
      </c>
      <c r="AP709" s="69" t="n">
        <v>291718.305742</v>
      </c>
      <c r="AQ709" s="55" t="n">
        <f aca="false" ca="false" dt2D="false" dtr="false" t="normal">+N709-'Приложение №2'!F709</f>
        <v>0</v>
      </c>
    </row>
    <row customHeight="true" ht="15" outlineLevel="0" r="710">
      <c r="A710" s="59" t="n">
        <f aca="false" ca="false" dt2D="false" dtr="false" t="normal">+A709+1</f>
        <v>687</v>
      </c>
      <c r="B710" s="60" t="n">
        <f aca="false" ca="false" dt2D="false" dtr="false" t="normal">+B709+1</f>
        <v>368</v>
      </c>
      <c r="C710" s="70" t="s">
        <v>678</v>
      </c>
      <c r="D710" s="70" t="s">
        <v>680</v>
      </c>
      <c r="E710" s="62" t="n">
        <v>1996</v>
      </c>
      <c r="F710" s="62" t="n">
        <v>2016</v>
      </c>
      <c r="G710" s="62" t="s">
        <v>92</v>
      </c>
      <c r="H710" s="62" t="n">
        <v>2</v>
      </c>
      <c r="I710" s="62" t="n">
        <v>1</v>
      </c>
      <c r="J710" s="68" t="n">
        <v>654</v>
      </c>
      <c r="K710" s="68" t="n">
        <v>616.3</v>
      </c>
      <c r="L710" s="68" t="n">
        <v>0</v>
      </c>
      <c r="M710" s="71" t="n">
        <v>35</v>
      </c>
      <c r="N710" s="65" t="n">
        <f aca="false" ca="false" dt2D="false" dtr="false" t="normal">SUM(O710:T710)</f>
        <v>192741.91</v>
      </c>
      <c r="O710" s="68" t="n"/>
      <c r="P710" s="63" t="n"/>
      <c r="Q710" s="63" t="n"/>
      <c r="R710" s="63" t="n">
        <v>186197.91</v>
      </c>
      <c r="S710" s="63" t="n">
        <v>6544</v>
      </c>
      <c r="T710" s="68" t="n"/>
      <c r="U710" s="63" t="n">
        <f aca="false" ca="false" dt2D="false" dtr="false" t="normal">$N710/($K710+$L710)</f>
        <v>312.7404024014279</v>
      </c>
      <c r="V710" s="63" t="n">
        <f aca="false" ca="false" dt2D="false" dtr="false" t="normal">$N710/($K710+$L710)</f>
        <v>312.7404024014279</v>
      </c>
      <c r="W710" s="89" t="n">
        <v>2021</v>
      </c>
      <c r="X710" s="4" t="n">
        <f aca="false" ca="false" dt2D="false" dtr="false" t="normal">+N710-'Приложение №2'!F710</f>
        <v>0</v>
      </c>
      <c r="Y710" s="120" t="e">
        <f aca="false" ca="false" dt2D="false" dtr="false" t="normal">+P710-'[1]Приложение №1'!$P548</f>
        <v>#GETTING_DATA</v>
      </c>
      <c r="Z710" s="1" t="n">
        <f aca="false" ca="false" dt2D="false" dtr="false" t="normal">+(K710*6.45)*10*12</f>
        <v>477016.19999999995</v>
      </c>
      <c r="AA710" s="65" t="n">
        <f aca="false" ca="false" dt2D="false" dtr="false" t="normal">SUM(AB710:AP710)</f>
        <v>14237509.91</v>
      </c>
      <c r="AB710" s="68" t="n">
        <v>1990526.242572</v>
      </c>
      <c r="AC710" s="68" t="n">
        <v>0</v>
      </c>
      <c r="AD710" s="68" t="n">
        <v>0</v>
      </c>
      <c r="AE710" s="68" t="n">
        <v>1115371.132344</v>
      </c>
      <c r="AF710" s="68" t="n">
        <v>0</v>
      </c>
      <c r="AG710" s="68" t="n"/>
      <c r="AH710" s="68" t="n">
        <v>0</v>
      </c>
      <c r="AI710" s="68" t="n">
        <v>0</v>
      </c>
      <c r="AJ710" s="68" t="n">
        <v>2436045.058398</v>
      </c>
      <c r="AK710" s="68" t="n">
        <v>0</v>
      </c>
      <c r="AL710" s="68" t="n">
        <v>4246084.883376</v>
      </c>
      <c r="AM710" s="68" t="n">
        <v>3926824.64811</v>
      </c>
      <c r="AN710" s="68" t="n">
        <v>176478.72</v>
      </c>
      <c r="AO710" s="63" t="n">
        <v>46263.19</v>
      </c>
      <c r="AP710" s="69" t="n">
        <v>299916.0352</v>
      </c>
      <c r="AQ710" s="55" t="n">
        <f aca="false" ca="false" dt2D="false" dtr="false" t="normal">+N710-'Приложение №2'!F710</f>
        <v>0</v>
      </c>
    </row>
    <row customHeight="true" ht="15" outlineLevel="0" r="711">
      <c r="A711" s="59" t="n">
        <f aca="false" ca="false" dt2D="false" dtr="false" t="normal">+A710+1</f>
        <v>688</v>
      </c>
      <c r="B711" s="60" t="n">
        <f aca="false" ca="false" dt2D="false" dtr="false" t="normal">+B710+1</f>
        <v>369</v>
      </c>
      <c r="C711" s="70" t="s">
        <v>678</v>
      </c>
      <c r="D711" s="70" t="s">
        <v>681</v>
      </c>
      <c r="E711" s="62" t="n">
        <v>1982</v>
      </c>
      <c r="F711" s="62" t="n">
        <v>2010</v>
      </c>
      <c r="G711" s="62" t="s">
        <v>92</v>
      </c>
      <c r="H711" s="62" t="n">
        <v>2</v>
      </c>
      <c r="I711" s="62" t="n">
        <v>2</v>
      </c>
      <c r="J711" s="68" t="n">
        <v>532.3</v>
      </c>
      <c r="K711" s="68" t="n">
        <v>487.9</v>
      </c>
      <c r="L711" s="68" t="n">
        <v>0</v>
      </c>
      <c r="M711" s="71" t="n">
        <v>25</v>
      </c>
      <c r="N711" s="65" t="n">
        <f aca="false" ca="false" dt2D="false" dtr="false" t="normal">SUM(O711:T711)</f>
        <v>173815.29</v>
      </c>
      <c r="O711" s="68" t="n"/>
      <c r="P711" s="63" t="n"/>
      <c r="Q711" s="63" t="n"/>
      <c r="R711" s="63" t="n">
        <v>130587.77</v>
      </c>
      <c r="S711" s="63" t="n">
        <v>43227.52</v>
      </c>
      <c r="T711" s="68" t="n"/>
      <c r="U711" s="63" t="n">
        <f aca="false" ca="false" dt2D="false" dtr="false" t="normal">$N711/($K711+$L711)</f>
        <v>356.2518753843001</v>
      </c>
      <c r="V711" s="63" t="n">
        <f aca="false" ca="false" dt2D="false" dtr="false" t="normal">$N711/($K711+$L711)</f>
        <v>356.2518753843001</v>
      </c>
      <c r="W711" s="89" t="n">
        <v>2021</v>
      </c>
      <c r="X711" s="4" t="n">
        <f aca="false" ca="false" dt2D="false" dtr="false" t="normal">+N711-'Приложение №2'!F711</f>
        <v>0</v>
      </c>
      <c r="Y711" s="120" t="e">
        <f aca="false" ca="false" dt2D="false" dtr="false" t="normal">+P711-'[1]Приложение №1'!$P549</f>
        <v>#GETTING_DATA</v>
      </c>
      <c r="Z711" s="1" t="n">
        <f aca="false" ca="false" dt2D="false" dtr="false" t="normal">+(K711*6.45)*10*12</f>
        <v>377634.6</v>
      </c>
      <c r="AA711" s="65" t="n">
        <f aca="false" ca="false" dt2D="false" dtr="false" t="normal">SUM(AB711:AP711)</f>
        <v>10876661.999999998</v>
      </c>
      <c r="AB711" s="68" t="n">
        <v>1570240.040586</v>
      </c>
      <c r="AC711" s="68" t="n">
        <v>0</v>
      </c>
      <c r="AD711" s="68" t="n">
        <v>207117.548694</v>
      </c>
      <c r="AE711" s="68" t="n">
        <v>0</v>
      </c>
      <c r="AF711" s="68" t="n">
        <v>0</v>
      </c>
      <c r="AG711" s="68" t="n"/>
      <c r="AH711" s="68" t="n">
        <v>291884.976726</v>
      </c>
      <c r="AI711" s="68" t="n">
        <v>0</v>
      </c>
      <c r="AJ711" s="68" t="n">
        <v>1920920.381772</v>
      </c>
      <c r="AK711" s="68" t="n">
        <v>0</v>
      </c>
      <c r="AL711" s="68" t="n">
        <v>3354415.2327</v>
      </c>
      <c r="AM711" s="68" t="n">
        <v>3099869.609928</v>
      </c>
      <c r="AN711" s="68" t="n">
        <v>157387.19</v>
      </c>
      <c r="AO711" s="63" t="n">
        <v>46428.1</v>
      </c>
      <c r="AP711" s="69" t="n">
        <v>228398.919594</v>
      </c>
      <c r="AQ711" s="55" t="n">
        <f aca="false" ca="false" dt2D="false" dtr="false" t="normal">+N711-'Приложение №2'!F711</f>
        <v>0</v>
      </c>
    </row>
    <row customHeight="true" ht="15" outlineLevel="0" r="712">
      <c r="A712" s="59" t="n">
        <f aca="false" ca="false" dt2D="false" dtr="false" t="normal">+A711+1</f>
        <v>689</v>
      </c>
      <c r="B712" s="60" t="n">
        <f aca="false" ca="false" dt2D="false" dtr="false" t="normal">+B711+1</f>
        <v>370</v>
      </c>
      <c r="C712" s="70" t="s">
        <v>678</v>
      </c>
      <c r="D712" s="70" t="s">
        <v>682</v>
      </c>
      <c r="E712" s="62" t="n">
        <v>1990</v>
      </c>
      <c r="F712" s="62" t="n">
        <v>2013</v>
      </c>
      <c r="G712" s="62" t="s">
        <v>92</v>
      </c>
      <c r="H712" s="62" t="n">
        <v>2</v>
      </c>
      <c r="I712" s="62" t="n">
        <v>1</v>
      </c>
      <c r="J712" s="68" t="n">
        <v>698.8</v>
      </c>
      <c r="K712" s="68" t="n">
        <v>649.6</v>
      </c>
      <c r="L712" s="68" t="n">
        <v>0</v>
      </c>
      <c r="M712" s="71" t="n">
        <v>35</v>
      </c>
      <c r="N712" s="65" t="n">
        <f aca="false" ca="false" dt2D="false" dtr="false" t="normal">SUM(O712:T712)</f>
        <v>150352.39</v>
      </c>
      <c r="O712" s="68" t="n"/>
      <c r="P712" s="63" t="n"/>
      <c r="Q712" s="63" t="n"/>
      <c r="R712" s="63" t="n">
        <v>150352.39</v>
      </c>
      <c r="S712" s="63" t="n"/>
      <c r="T712" s="68" t="n"/>
      <c r="U712" s="63" t="n">
        <f aca="false" ca="false" dt2D="false" dtr="false" t="normal">$N712/($K712+$L712)</f>
        <v>231.4538023399015</v>
      </c>
      <c r="V712" s="63" t="n">
        <f aca="false" ca="false" dt2D="false" dtr="false" t="normal">$N712/($K712+$L712)</f>
        <v>231.4538023399015</v>
      </c>
      <c r="W712" s="89" t="n">
        <v>2021</v>
      </c>
      <c r="X712" s="4" t="n">
        <f aca="false" ca="false" dt2D="false" dtr="false" t="normal">+N712-'Приложение №2'!F712</f>
        <v>0</v>
      </c>
      <c r="Y712" s="120" t="e">
        <f aca="false" ca="false" dt2D="false" dtr="false" t="normal">+P712-'[1]Приложение №1'!$P550</f>
        <v>#GETTING_DATA</v>
      </c>
      <c r="Z712" s="1" t="n">
        <f aca="false" ca="false" dt2D="false" dtr="false" t="normal">+(K712*6.45)*10*12</f>
        <v>502790.39999999997</v>
      </c>
      <c r="AA712" s="65" t="n">
        <f aca="false" ca="false" dt2D="false" dtr="false" t="normal">SUM(AB712:AP712)</f>
        <v>10377756.269999998</v>
      </c>
      <c r="AB712" s="68" t="n">
        <v>2097322.044678</v>
      </c>
      <c r="AC712" s="68" t="n">
        <v>0</v>
      </c>
      <c r="AD712" s="68" t="n">
        <v>0</v>
      </c>
      <c r="AE712" s="68" t="n">
        <v>1174664.9565</v>
      </c>
      <c r="AF712" s="68" t="n">
        <v>0</v>
      </c>
      <c r="AG712" s="68" t="n"/>
      <c r="AH712" s="68" t="n">
        <v>0</v>
      </c>
      <c r="AI712" s="68" t="n">
        <v>0</v>
      </c>
      <c r="AJ712" s="68" t="n">
        <v>2566712.995266</v>
      </c>
      <c r="AK712" s="68" t="n">
        <v>0</v>
      </c>
      <c r="AL712" s="68" t="n">
        <v>0</v>
      </c>
      <c r="AM712" s="68" t="n">
        <v>4140479.440524</v>
      </c>
      <c r="AN712" s="68" t="n">
        <v>133508.61</v>
      </c>
      <c r="AO712" s="63" t="n">
        <v>46843.78</v>
      </c>
      <c r="AP712" s="69" t="n">
        <v>218224.443032</v>
      </c>
      <c r="AQ712" s="55" t="n">
        <f aca="false" ca="false" dt2D="false" dtr="false" t="normal">+N712-'Приложение №2'!F712</f>
        <v>0</v>
      </c>
    </row>
    <row customHeight="true" ht="15" outlineLevel="0" r="713">
      <c r="A713" s="59" t="n">
        <f aca="false" ca="false" dt2D="false" dtr="false" t="normal">+A712+1</f>
        <v>690</v>
      </c>
      <c r="B713" s="60" t="n">
        <f aca="false" ca="false" dt2D="false" dtr="false" t="normal">+B712+1</f>
        <v>371</v>
      </c>
      <c r="C713" s="70" t="s">
        <v>678</v>
      </c>
      <c r="D713" s="70" t="s">
        <v>683</v>
      </c>
      <c r="E713" s="62" t="n">
        <v>1983</v>
      </c>
      <c r="F713" s="62" t="n">
        <v>2013</v>
      </c>
      <c r="G713" s="62" t="s">
        <v>92</v>
      </c>
      <c r="H713" s="62" t="n">
        <v>2</v>
      </c>
      <c r="I713" s="62" t="n">
        <v>1</v>
      </c>
      <c r="J713" s="68" t="n">
        <v>675.7</v>
      </c>
      <c r="K713" s="68" t="n">
        <v>635.9</v>
      </c>
      <c r="L713" s="68" t="n">
        <v>0</v>
      </c>
      <c r="M713" s="71" t="n">
        <v>39</v>
      </c>
      <c r="N713" s="65" t="n">
        <f aca="false" ca="false" dt2D="false" dtr="false" t="normal">+O713+P713+Q713+R713+S713+T713</f>
        <v>213240.04</v>
      </c>
      <c r="O713" s="68" t="n"/>
      <c r="P713" s="63" t="n"/>
      <c r="Q713" s="63" t="n"/>
      <c r="R713" s="63" t="n">
        <f aca="false" ca="false" dt2D="false" dtr="false" t="normal">192497.69+7870</f>
        <v>200367.69</v>
      </c>
      <c r="S713" s="63" t="n">
        <v>12872.35</v>
      </c>
      <c r="T713" s="68" t="n"/>
      <c r="U713" s="63" t="n">
        <f aca="false" ca="false" dt2D="false" dtr="false" t="normal">$N713/($K713+$L713)</f>
        <v>335.3358075169052</v>
      </c>
      <c r="V713" s="63" t="n">
        <f aca="false" ca="false" dt2D="false" dtr="false" t="normal">$N713/($K713+$L713)</f>
        <v>335.3358075169052</v>
      </c>
      <c r="W713" s="89" t="n">
        <v>2021</v>
      </c>
      <c r="X713" s="4" t="n">
        <f aca="false" ca="false" dt2D="false" dtr="false" t="normal">+N713-'Приложение №2'!F713</f>
        <v>0</v>
      </c>
      <c r="Y713" s="120" t="e">
        <f aca="false" ca="false" dt2D="false" dtr="false" t="normal">+P713-'[1]Приложение №1'!$P433</f>
        <v>#GETTING_DATA</v>
      </c>
      <c r="Z713" s="1" t="n">
        <f aca="false" ca="false" dt2D="false" dtr="false" t="normal">+(K713*6.45)*10*12</f>
        <v>492186.60000000003</v>
      </c>
      <c r="AA713" s="65" t="n">
        <f aca="false" ca="false" dt2D="false" dtr="false" t="normal">SUM(AB713:AP713)</f>
        <v>7870</v>
      </c>
      <c r="AB713" s="68" t="n"/>
      <c r="AC713" s="68" t="n"/>
      <c r="AD713" s="68" t="n"/>
      <c r="AE713" s="68" t="n"/>
      <c r="AF713" s="68" t="n"/>
      <c r="AG713" s="68" t="n"/>
      <c r="AH713" s="68" t="n"/>
      <c r="AI713" s="68" t="n"/>
      <c r="AJ713" s="68" t="n"/>
      <c r="AK713" s="68" t="n"/>
      <c r="AL713" s="68" t="n"/>
      <c r="AM713" s="68" t="n"/>
      <c r="AN713" s="68" t="n"/>
      <c r="AO713" s="63" t="n">
        <v>7870</v>
      </c>
      <c r="AP713" s="69" t="n"/>
      <c r="AQ713" s="55" t="n">
        <f aca="false" ca="false" dt2D="false" dtr="false" t="normal">+N713-'Приложение №2'!F713</f>
        <v>0</v>
      </c>
    </row>
    <row customHeight="true" ht="15" outlineLevel="0" r="714">
      <c r="A714" s="59" t="n">
        <f aca="false" ca="false" dt2D="false" dtr="false" t="normal">+A713+1</f>
        <v>691</v>
      </c>
      <c r="B714" s="60" t="n">
        <f aca="false" ca="false" dt2D="false" dtr="false" t="normal">+B713+1</f>
        <v>372</v>
      </c>
      <c r="C714" s="70" t="s">
        <v>678</v>
      </c>
      <c r="D714" s="70" t="s">
        <v>684</v>
      </c>
      <c r="E714" s="62" t="n">
        <v>1983</v>
      </c>
      <c r="F714" s="62" t="n">
        <v>2015</v>
      </c>
      <c r="G714" s="62" t="s">
        <v>92</v>
      </c>
      <c r="H714" s="62" t="n">
        <v>2</v>
      </c>
      <c r="I714" s="62" t="n">
        <v>1</v>
      </c>
      <c r="J714" s="68" t="n">
        <v>718.4</v>
      </c>
      <c r="K714" s="68" t="n">
        <v>641</v>
      </c>
      <c r="L714" s="68" t="n">
        <v>0</v>
      </c>
      <c r="M714" s="71" t="n">
        <v>42</v>
      </c>
      <c r="N714" s="65" t="n">
        <f aca="false" ca="false" dt2D="false" dtr="false" t="normal">+O714+P714+Q714+R714+S714+T714</f>
        <v>194294.88</v>
      </c>
      <c r="O714" s="68" t="n"/>
      <c r="P714" s="63" t="n"/>
      <c r="Q714" s="63" t="n"/>
      <c r="R714" s="63" t="n">
        <f aca="false" ca="false" dt2D="false" dtr="false" t="normal">188415.88+5879</f>
        <v>194294.88</v>
      </c>
      <c r="S714" s="63" t="n"/>
      <c r="T714" s="68" t="n"/>
      <c r="U714" s="63" t="n">
        <f aca="false" ca="false" dt2D="false" dtr="false" t="normal">$N714/($K714+$L714)</f>
        <v>303.11213728549143</v>
      </c>
      <c r="V714" s="63" t="n">
        <f aca="false" ca="false" dt2D="false" dtr="false" t="normal">$N714/($K714+$L714)</f>
        <v>303.11213728549143</v>
      </c>
      <c r="W714" s="89" t="n">
        <v>2021</v>
      </c>
      <c r="X714" s="4" t="n">
        <f aca="false" ca="false" dt2D="false" dtr="false" t="normal">+N714-'Приложение №2'!F714</f>
        <v>0</v>
      </c>
      <c r="Y714" s="120" t="e">
        <f aca="false" ca="false" dt2D="false" dtr="false" t="normal">+P714-'[1]Приложение №1'!$P434</f>
        <v>#GETTING_DATA</v>
      </c>
      <c r="Z714" s="1" t="n">
        <f aca="false" ca="false" dt2D="false" dtr="false" t="normal">+(K714*6.45)*10*12</f>
        <v>496134</v>
      </c>
      <c r="AA714" s="65" t="n">
        <f aca="false" ca="false" dt2D="false" dtr="false" t="normal">SUM(AB714:AP714)</f>
        <v>5879</v>
      </c>
      <c r="AB714" s="68" t="n"/>
      <c r="AC714" s="68" t="n"/>
      <c r="AD714" s="68" t="n"/>
      <c r="AE714" s="68" t="n"/>
      <c r="AF714" s="68" t="n"/>
      <c r="AG714" s="68" t="n"/>
      <c r="AH714" s="68" t="n"/>
      <c r="AI714" s="68" t="n"/>
      <c r="AJ714" s="68" t="n"/>
      <c r="AK714" s="68" t="n"/>
      <c r="AL714" s="68" t="n"/>
      <c r="AM714" s="68" t="n"/>
      <c r="AN714" s="68" t="n"/>
      <c r="AO714" s="63" t="n">
        <v>5879</v>
      </c>
      <c r="AP714" s="69" t="n"/>
      <c r="AQ714" s="55" t="n">
        <f aca="false" ca="false" dt2D="false" dtr="false" t="normal">+N714-'Приложение №2'!F714</f>
        <v>0</v>
      </c>
    </row>
    <row customHeight="true" ht="15" outlineLevel="0" r="715">
      <c r="A715" s="59" t="n">
        <f aca="false" ca="false" dt2D="false" dtr="false" t="normal">+A714+1</f>
        <v>692</v>
      </c>
      <c r="B715" s="60" t="n">
        <f aca="false" ca="false" dt2D="false" dtr="false" t="normal">+B714+1</f>
        <v>373</v>
      </c>
      <c r="C715" s="70" t="s">
        <v>678</v>
      </c>
      <c r="D715" s="70" t="s">
        <v>685</v>
      </c>
      <c r="E715" s="62" t="n">
        <v>1985</v>
      </c>
      <c r="F715" s="62" t="n">
        <v>2012</v>
      </c>
      <c r="G715" s="62" t="s">
        <v>92</v>
      </c>
      <c r="H715" s="62" t="n">
        <v>2</v>
      </c>
      <c r="I715" s="62" t="n">
        <v>1</v>
      </c>
      <c r="J715" s="68" t="n">
        <v>759.5</v>
      </c>
      <c r="K715" s="68" t="n">
        <v>680.6</v>
      </c>
      <c r="L715" s="68" t="n">
        <v>0</v>
      </c>
      <c r="M715" s="71" t="n">
        <v>23</v>
      </c>
      <c r="N715" s="65" t="n">
        <f aca="false" ca="false" dt2D="false" dtr="false" t="normal">+O715+P715+Q715+R715+S715+T715</f>
        <v>211891.76</v>
      </c>
      <c r="O715" s="68" t="n"/>
      <c r="P715" s="63" t="n"/>
      <c r="Q715" s="63" t="n"/>
      <c r="R715" s="63" t="n">
        <f aca="false" ca="false" dt2D="false" dtr="false" t="normal">200536.95+7920</f>
        <v>208456.95</v>
      </c>
      <c r="S715" s="63" t="n">
        <v>3434.81</v>
      </c>
      <c r="T715" s="68" t="n"/>
      <c r="U715" s="63" t="n">
        <f aca="false" ca="false" dt2D="false" dtr="false" t="normal">$N715/($K715+$L715)</f>
        <v>311.3308257419924</v>
      </c>
      <c r="V715" s="63" t="n">
        <f aca="false" ca="false" dt2D="false" dtr="false" t="normal">$N715/($K715+$L715)</f>
        <v>311.3308257419924</v>
      </c>
      <c r="W715" s="89" t="n">
        <v>2021</v>
      </c>
      <c r="X715" s="4" t="n">
        <f aca="false" ca="false" dt2D="false" dtr="false" t="normal">+N715-'Приложение №2'!F715</f>
        <v>0</v>
      </c>
      <c r="Y715" s="120" t="e">
        <f aca="false" ca="false" dt2D="false" dtr="false" t="normal">+P715-'[1]Приложение №1'!$P435</f>
        <v>#GETTING_DATA</v>
      </c>
      <c r="Z715" s="1" t="n">
        <f aca="false" ca="false" dt2D="false" dtr="false" t="normal">+(K715*6.45)*10*12</f>
        <v>526784.3999999999</v>
      </c>
      <c r="AA715" s="65" t="n">
        <f aca="false" ca="false" dt2D="false" dtr="false" t="normal">SUM(AB715:AP715)</f>
        <v>7920</v>
      </c>
      <c r="AB715" s="68" t="n"/>
      <c r="AC715" s="68" t="n"/>
      <c r="AD715" s="68" t="n"/>
      <c r="AE715" s="68" t="n"/>
      <c r="AF715" s="68" t="n"/>
      <c r="AG715" s="68" t="n"/>
      <c r="AH715" s="68" t="n"/>
      <c r="AI715" s="68" t="n"/>
      <c r="AJ715" s="68" t="n"/>
      <c r="AK715" s="68" t="n"/>
      <c r="AL715" s="68" t="n"/>
      <c r="AM715" s="68" t="n"/>
      <c r="AN715" s="68" t="n"/>
      <c r="AO715" s="63" t="n">
        <v>7920</v>
      </c>
      <c r="AP715" s="69" t="n"/>
      <c r="AQ715" s="55" t="n">
        <f aca="false" ca="false" dt2D="false" dtr="false" t="normal">+N715-'Приложение №2'!F715</f>
        <v>0</v>
      </c>
    </row>
    <row customHeight="true" ht="15" outlineLevel="0" r="716">
      <c r="A716" s="59" t="n">
        <f aca="false" ca="false" dt2D="false" dtr="false" t="normal">+A715+1</f>
        <v>693</v>
      </c>
      <c r="B716" s="60" t="n">
        <f aca="false" ca="false" dt2D="false" dtr="false" t="normal">+B715+1</f>
        <v>374</v>
      </c>
      <c r="C716" s="70" t="s">
        <v>678</v>
      </c>
      <c r="D716" s="70" t="s">
        <v>686</v>
      </c>
      <c r="E716" s="62" t="n">
        <v>1986</v>
      </c>
      <c r="F716" s="62" t="n">
        <v>2016</v>
      </c>
      <c r="G716" s="62" t="s">
        <v>92</v>
      </c>
      <c r="H716" s="62" t="n">
        <v>2</v>
      </c>
      <c r="I716" s="62" t="n">
        <v>1</v>
      </c>
      <c r="J716" s="68" t="n">
        <v>687.6</v>
      </c>
      <c r="K716" s="68" t="n">
        <v>608.9</v>
      </c>
      <c r="L716" s="68" t="n">
        <v>0</v>
      </c>
      <c r="M716" s="71" t="n">
        <v>43</v>
      </c>
      <c r="N716" s="65" t="n">
        <f aca="false" ca="false" dt2D="false" dtr="false" t="normal">+O716+P716+Q716+R716+S716+T716</f>
        <v>190292.9</v>
      </c>
      <c r="O716" s="68" t="n"/>
      <c r="P716" s="63" t="n"/>
      <c r="Q716" s="63" t="n"/>
      <c r="R716" s="63" t="n">
        <f aca="false" ca="false" dt2D="false" dtr="false" t="normal">179965.91+5883</f>
        <v>185848.91</v>
      </c>
      <c r="S716" s="63" t="n">
        <v>4443.99</v>
      </c>
      <c r="T716" s="68" t="n"/>
      <c r="U716" s="63" t="n">
        <f aca="false" ca="false" dt2D="false" dtr="false" t="normal">$N716/($K716+$L716)</f>
        <v>312.519132862539</v>
      </c>
      <c r="V716" s="63" t="n">
        <f aca="false" ca="false" dt2D="false" dtr="false" t="normal">$N716/($K716+$L716)</f>
        <v>312.519132862539</v>
      </c>
      <c r="W716" s="89" t="n">
        <v>2021</v>
      </c>
      <c r="X716" s="4" t="n">
        <f aca="false" ca="false" dt2D="false" dtr="false" t="normal">+N716-'Приложение №2'!F716</f>
        <v>0</v>
      </c>
      <c r="Y716" s="120" t="e">
        <f aca="false" ca="false" dt2D="false" dtr="false" t="normal">+P716-'[1]Приложение №1'!$P436</f>
        <v>#GETTING_DATA</v>
      </c>
      <c r="Z716" s="1" t="n">
        <f aca="false" ca="false" dt2D="false" dtr="false" t="normal">+(K716*6.45)*10*12</f>
        <v>471288.6</v>
      </c>
      <c r="AA716" s="65" t="n">
        <f aca="false" ca="false" dt2D="false" dtr="false" t="normal">SUM(AB716:AP716)</f>
        <v>5883</v>
      </c>
      <c r="AB716" s="68" t="n"/>
      <c r="AC716" s="68" t="n"/>
      <c r="AD716" s="68" t="n"/>
      <c r="AE716" s="68" t="n"/>
      <c r="AF716" s="68" t="n"/>
      <c r="AG716" s="68" t="n"/>
      <c r="AH716" s="68" t="n"/>
      <c r="AI716" s="68" t="n"/>
      <c r="AJ716" s="68" t="n"/>
      <c r="AK716" s="68" t="n"/>
      <c r="AL716" s="68" t="n"/>
      <c r="AM716" s="68" t="n"/>
      <c r="AN716" s="68" t="n"/>
      <c r="AO716" s="63" t="n">
        <v>5883</v>
      </c>
      <c r="AP716" s="69" t="n"/>
      <c r="AQ716" s="55" t="n">
        <f aca="false" ca="false" dt2D="false" dtr="false" t="normal">+N716-'Приложение №2'!F716</f>
        <v>0</v>
      </c>
    </row>
    <row customHeight="true" ht="15" outlineLevel="0" r="717">
      <c r="A717" s="59" t="n">
        <f aca="false" ca="false" dt2D="false" dtr="false" t="normal">+A716+1</f>
        <v>694</v>
      </c>
      <c r="B717" s="60" t="n">
        <f aca="false" ca="false" dt2D="false" dtr="false" t="normal">+B716+1</f>
        <v>375</v>
      </c>
      <c r="C717" s="70" t="s">
        <v>678</v>
      </c>
      <c r="D717" s="70" t="s">
        <v>687</v>
      </c>
      <c r="E717" s="62" t="n">
        <v>1987</v>
      </c>
      <c r="F717" s="62" t="n">
        <v>2012</v>
      </c>
      <c r="G717" s="62" t="s">
        <v>92</v>
      </c>
      <c r="H717" s="62" t="n">
        <v>2</v>
      </c>
      <c r="I717" s="62" t="n">
        <v>1</v>
      </c>
      <c r="J717" s="68" t="n">
        <v>710.8</v>
      </c>
      <c r="K717" s="68" t="n">
        <v>669</v>
      </c>
      <c r="L717" s="68" t="n">
        <v>0</v>
      </c>
      <c r="M717" s="71" t="n">
        <v>30</v>
      </c>
      <c r="N717" s="65" t="n">
        <f aca="false" ca="false" dt2D="false" dtr="false" t="normal">+O717+P717+Q717+R717+S717+T717</f>
        <v>209623.62</v>
      </c>
      <c r="O717" s="68" t="n"/>
      <c r="P717" s="63" t="n"/>
      <c r="Q717" s="63" t="n"/>
      <c r="R717" s="63" t="n">
        <f aca="false" ca="false" dt2D="false" dtr="false" t="normal">188789.08+7731</f>
        <v>196520.08</v>
      </c>
      <c r="S717" s="63" t="n">
        <v>13103.54</v>
      </c>
      <c r="T717" s="68" t="n"/>
      <c r="U717" s="63" t="n">
        <f aca="false" ca="false" dt2D="false" dtr="false" t="normal">$N717/($K717+$L717)</f>
        <v>313.3387443946188</v>
      </c>
      <c r="V717" s="63" t="n">
        <f aca="false" ca="false" dt2D="false" dtr="false" t="normal">$N717/($K717+$L717)</f>
        <v>313.3387443946188</v>
      </c>
      <c r="W717" s="89" t="n">
        <v>2021</v>
      </c>
      <c r="X717" s="4" t="n">
        <f aca="false" ca="false" dt2D="false" dtr="false" t="normal">+N717-'Приложение №2'!F717</f>
        <v>0</v>
      </c>
      <c r="Y717" s="120" t="e">
        <f aca="false" ca="false" dt2D="false" dtr="false" t="normal">+P717-'[1]Приложение №1'!$P437</f>
        <v>#GETTING_DATA</v>
      </c>
      <c r="Z717" s="1" t="n">
        <f aca="false" ca="false" dt2D="false" dtr="false" t="normal">+(K717*6.45)*10*12</f>
        <v>517806</v>
      </c>
      <c r="AA717" s="65" t="n">
        <f aca="false" ca="false" dt2D="false" dtr="false" t="normal">SUM(AB717:AP717)</f>
        <v>7731</v>
      </c>
      <c r="AB717" s="68" t="n"/>
      <c r="AC717" s="68" t="n"/>
      <c r="AD717" s="68" t="n"/>
      <c r="AE717" s="68" t="n"/>
      <c r="AF717" s="68" t="n"/>
      <c r="AG717" s="68" t="n"/>
      <c r="AH717" s="68" t="n"/>
      <c r="AI717" s="68" t="n"/>
      <c r="AJ717" s="68" t="n"/>
      <c r="AK717" s="68" t="n"/>
      <c r="AL717" s="68" t="n"/>
      <c r="AM717" s="68" t="n"/>
      <c r="AN717" s="68" t="n"/>
      <c r="AO717" s="63" t="n">
        <v>7731</v>
      </c>
      <c r="AP717" s="69" t="n"/>
      <c r="AQ717" s="55" t="n">
        <f aca="false" ca="false" dt2D="false" dtr="false" t="normal">+N717-'Приложение №2'!F717</f>
        <v>0</v>
      </c>
    </row>
    <row customHeight="true" ht="15" outlineLevel="0" r="718">
      <c r="A718" s="59" t="n">
        <f aca="false" ca="false" dt2D="false" dtr="false" t="normal">+A717+1</f>
        <v>695</v>
      </c>
      <c r="B718" s="60" t="n">
        <f aca="false" ca="false" dt2D="false" dtr="false" t="normal">+B717+1</f>
        <v>376</v>
      </c>
      <c r="C718" s="70" t="s">
        <v>678</v>
      </c>
      <c r="D718" s="70" t="s">
        <v>688</v>
      </c>
      <c r="E718" s="62" t="n">
        <v>1990</v>
      </c>
      <c r="F718" s="62" t="n">
        <v>2016</v>
      </c>
      <c r="G718" s="62" t="s">
        <v>92</v>
      </c>
      <c r="H718" s="62" t="n">
        <v>2</v>
      </c>
      <c r="I718" s="62" t="n">
        <v>1</v>
      </c>
      <c r="J718" s="68" t="n">
        <v>687.2</v>
      </c>
      <c r="K718" s="68" t="n">
        <v>647.6</v>
      </c>
      <c r="L718" s="68" t="n">
        <v>0</v>
      </c>
      <c r="M718" s="71" t="n">
        <v>25</v>
      </c>
      <c r="N718" s="65" t="n">
        <f aca="false" ca="false" dt2D="false" dtr="false" t="normal">+O718+P718+Q718+R718+S718+T718</f>
        <v>183552.08</v>
      </c>
      <c r="O718" s="68" t="n"/>
      <c r="P718" s="63" t="n"/>
      <c r="Q718" s="63" t="n"/>
      <c r="R718" s="63" t="n">
        <f aca="false" ca="false" dt2D="false" dtr="false" t="normal">177602.08+5950</f>
        <v>183552.08</v>
      </c>
      <c r="S718" s="63" t="n"/>
      <c r="T718" s="68" t="n"/>
      <c r="U718" s="63" t="n">
        <f aca="false" ca="false" dt2D="false" dtr="false" t="normal">$N718/($K718+$L718)</f>
        <v>283.4343421865349</v>
      </c>
      <c r="V718" s="63" t="n">
        <f aca="false" ca="false" dt2D="false" dtr="false" t="normal">$N718/($K718+$L718)</f>
        <v>283.4343421865349</v>
      </c>
      <c r="W718" s="89" t="n">
        <v>2021</v>
      </c>
      <c r="X718" s="4" t="n">
        <f aca="false" ca="false" dt2D="false" dtr="false" t="normal">+N718-'Приложение №2'!F718</f>
        <v>0</v>
      </c>
      <c r="Y718" s="120" t="e">
        <f aca="false" ca="false" dt2D="false" dtr="false" t="normal">+P718-'[1]Приложение №1'!$P438</f>
        <v>#GETTING_DATA</v>
      </c>
      <c r="Z718" s="1" t="n">
        <f aca="false" ca="false" dt2D="false" dtr="false" t="normal">+(K718*6.45)*10*12</f>
        <v>501242.4</v>
      </c>
      <c r="AA718" s="65" t="n">
        <f aca="false" ca="false" dt2D="false" dtr="false" t="normal">SUM(AB718:AP718)</f>
        <v>5950</v>
      </c>
      <c r="AB718" s="68" t="n"/>
      <c r="AC718" s="68" t="n"/>
      <c r="AD718" s="68" t="n"/>
      <c r="AE718" s="68" t="n"/>
      <c r="AF718" s="68" t="n"/>
      <c r="AG718" s="68" t="n"/>
      <c r="AH718" s="68" t="n"/>
      <c r="AI718" s="68" t="n"/>
      <c r="AJ718" s="68" t="n"/>
      <c r="AK718" s="68" t="n"/>
      <c r="AL718" s="68" t="n"/>
      <c r="AM718" s="68" t="n"/>
      <c r="AN718" s="68" t="n"/>
      <c r="AO718" s="63" t="n">
        <v>5950</v>
      </c>
      <c r="AP718" s="69" t="n"/>
      <c r="AQ718" s="55" t="n">
        <f aca="false" ca="false" dt2D="false" dtr="false" t="normal">+N718-'Приложение №2'!F718</f>
        <v>0</v>
      </c>
    </row>
    <row outlineLevel="0" r="719">
      <c r="A719" s="59" t="n">
        <f aca="false" ca="false" dt2D="false" dtr="false" t="normal">+A718+1</f>
        <v>696</v>
      </c>
      <c r="B719" s="60" t="n">
        <f aca="false" ca="false" dt2D="false" dtr="false" t="normal">+B718+1</f>
        <v>377</v>
      </c>
      <c r="C719" s="70" t="s">
        <v>678</v>
      </c>
      <c r="D719" s="70" t="s">
        <v>689</v>
      </c>
      <c r="E719" s="62" t="n">
        <v>1989</v>
      </c>
      <c r="F719" s="62" t="n">
        <v>2012</v>
      </c>
      <c r="G719" s="62" t="s">
        <v>92</v>
      </c>
      <c r="H719" s="62" t="n">
        <v>2</v>
      </c>
      <c r="I719" s="62" t="n">
        <v>1</v>
      </c>
      <c r="J719" s="68" t="n">
        <v>737.4</v>
      </c>
      <c r="K719" s="68" t="n">
        <v>663.2</v>
      </c>
      <c r="L719" s="68" t="n">
        <v>0</v>
      </c>
      <c r="M719" s="71" t="n">
        <v>23</v>
      </c>
      <c r="N719" s="65" t="n">
        <f aca="false" ca="false" dt2D="false" dtr="false" t="normal">+O719+P719+Q719+R719+S719+T719</f>
        <v>191579.69</v>
      </c>
      <c r="O719" s="68" t="n"/>
      <c r="P719" s="63" t="n"/>
      <c r="Q719" s="63" t="n"/>
      <c r="R719" s="63" t="n">
        <f aca="false" ca="false" dt2D="false" dtr="false" t="normal">185454.69+6125</f>
        <v>191579.69</v>
      </c>
      <c r="S719" s="63" t="n"/>
      <c r="T719" s="68" t="n"/>
      <c r="U719" s="63" t="n">
        <f aca="false" ca="false" dt2D="false" dtr="false" t="normal">$N719/($K719+$L719)</f>
        <v>288.8716676718938</v>
      </c>
      <c r="V719" s="63" t="n">
        <f aca="false" ca="false" dt2D="false" dtr="false" t="normal">$N719/($K719+$L719)</f>
        <v>288.8716676718938</v>
      </c>
      <c r="W719" s="89" t="n">
        <v>2021</v>
      </c>
      <c r="X719" s="4" t="n">
        <f aca="false" ca="false" dt2D="false" dtr="false" t="normal">+N719-'Приложение №2'!F719</f>
        <v>0</v>
      </c>
      <c r="Y719" s="120" t="e">
        <f aca="false" ca="false" dt2D="false" dtr="false" t="normal">+P719-'[1]Приложение №1'!$P439</f>
        <v>#GETTING_DATA</v>
      </c>
      <c r="Z719" s="1" t="n">
        <f aca="false" ca="false" dt2D="false" dtr="false" t="normal">+(K719*6.45)*10*12</f>
        <v>513316.80000000005</v>
      </c>
      <c r="AA719" s="65" t="n">
        <f aca="false" ca="false" dt2D="false" dtr="false" t="normal">SUM(AB719:AP719)</f>
        <v>6125</v>
      </c>
      <c r="AB719" s="68" t="n"/>
      <c r="AC719" s="68" t="n"/>
      <c r="AD719" s="68" t="n"/>
      <c r="AE719" s="68" t="n"/>
      <c r="AF719" s="68" t="n"/>
      <c r="AG719" s="68" t="n"/>
      <c r="AH719" s="68" t="n"/>
      <c r="AI719" s="68" t="n"/>
      <c r="AJ719" s="68" t="n"/>
      <c r="AK719" s="68" t="n"/>
      <c r="AL719" s="68" t="n"/>
      <c r="AM719" s="68" t="n"/>
      <c r="AN719" s="68" t="n"/>
      <c r="AO719" s="63" t="n">
        <v>6125</v>
      </c>
      <c r="AP719" s="69" t="n"/>
      <c r="AQ719" s="55" t="n">
        <f aca="false" ca="false" dt2D="false" dtr="false" t="normal">+N719-'Приложение №2'!F719</f>
        <v>0</v>
      </c>
    </row>
    <row customHeight="true" ht="15" outlineLevel="0" r="720">
      <c r="A720" s="59" t="n">
        <f aca="false" ca="false" dt2D="false" dtr="false" t="normal">+A719+1</f>
        <v>697</v>
      </c>
      <c r="B720" s="60" t="n">
        <f aca="false" ca="false" dt2D="false" dtr="false" t="normal">+B719+1</f>
        <v>378</v>
      </c>
      <c r="C720" s="70" t="s">
        <v>678</v>
      </c>
      <c r="D720" s="70" t="s">
        <v>690</v>
      </c>
      <c r="E720" s="62" t="n">
        <v>1983</v>
      </c>
      <c r="F720" s="62" t="n">
        <v>2015</v>
      </c>
      <c r="G720" s="62" t="s">
        <v>92</v>
      </c>
      <c r="H720" s="62" t="n">
        <v>2</v>
      </c>
      <c r="I720" s="62" t="n">
        <v>1</v>
      </c>
      <c r="J720" s="68" t="n">
        <v>677.8</v>
      </c>
      <c r="K720" s="68" t="n">
        <v>636</v>
      </c>
      <c r="L720" s="68" t="n">
        <v>0</v>
      </c>
      <c r="M720" s="71" t="n">
        <v>31</v>
      </c>
      <c r="N720" s="65" t="n">
        <f aca="false" ca="false" dt2D="false" dtr="false" t="normal">+O720+P720+Q720+R720+S720+T720</f>
        <v>214487.77</v>
      </c>
      <c r="O720" s="68" t="n"/>
      <c r="P720" s="63" t="n"/>
      <c r="Q720" s="63" t="n"/>
      <c r="R720" s="63" t="n">
        <f aca="false" ca="false" dt2D="false" dtr="false" t="normal">191707.27+7852</f>
        <v>199559.27</v>
      </c>
      <c r="S720" s="63" t="n">
        <v>14928.5</v>
      </c>
      <c r="T720" s="68" t="n"/>
      <c r="U720" s="63" t="n">
        <f aca="false" ca="false" dt2D="false" dtr="false" t="normal">$N720/($K720+$L720)</f>
        <v>337.2449213836478</v>
      </c>
      <c r="V720" s="63" t="n">
        <f aca="false" ca="false" dt2D="false" dtr="false" t="normal">$N720/($K720+$L720)</f>
        <v>337.2449213836478</v>
      </c>
      <c r="W720" s="89" t="n">
        <v>2021</v>
      </c>
      <c r="X720" s="4" t="n">
        <f aca="false" ca="false" dt2D="false" dtr="false" t="normal">+N720-'Приложение №2'!F720</f>
        <v>0</v>
      </c>
      <c r="Y720" s="120" t="e">
        <f aca="false" ca="false" dt2D="false" dtr="false" t="normal">+P720-'[1]Приложение №1'!$P440</f>
        <v>#GETTING_DATA</v>
      </c>
      <c r="Z720" s="1" t="n">
        <f aca="false" ca="false" dt2D="false" dtr="false" t="normal">+(K720*6.45)*10*12</f>
        <v>492264</v>
      </c>
      <c r="AA720" s="65" t="n">
        <f aca="false" ca="false" dt2D="false" dtr="false" t="normal">SUM(AB720:AP720)</f>
        <v>7852</v>
      </c>
      <c r="AB720" s="68" t="n"/>
      <c r="AC720" s="68" t="n"/>
      <c r="AD720" s="68" t="n"/>
      <c r="AE720" s="68" t="n"/>
      <c r="AF720" s="68" t="n"/>
      <c r="AG720" s="68" t="n"/>
      <c r="AH720" s="68" t="n"/>
      <c r="AI720" s="68" t="n"/>
      <c r="AJ720" s="68" t="n"/>
      <c r="AK720" s="68" t="n"/>
      <c r="AL720" s="68" t="n"/>
      <c r="AM720" s="68" t="n"/>
      <c r="AN720" s="68" t="n"/>
      <c r="AO720" s="63" t="n">
        <v>7852</v>
      </c>
      <c r="AP720" s="69" t="n"/>
      <c r="AQ720" s="55" t="n">
        <f aca="false" ca="false" dt2D="false" dtr="false" t="normal">+N720-'Приложение №2'!F720</f>
        <v>0</v>
      </c>
    </row>
    <row customHeight="true" ht="15" outlineLevel="0" r="721">
      <c r="A721" s="59" t="n">
        <f aca="false" ca="false" dt2D="false" dtr="false" t="normal">+A720+1</f>
        <v>698</v>
      </c>
      <c r="B721" s="60" t="n">
        <f aca="false" ca="false" dt2D="false" dtr="false" t="normal">+B720+1</f>
        <v>379</v>
      </c>
      <c r="C721" s="70" t="s">
        <v>678</v>
      </c>
      <c r="D721" s="70" t="s">
        <v>691</v>
      </c>
      <c r="E721" s="62" t="n">
        <v>1987</v>
      </c>
      <c r="F721" s="62" t="n">
        <v>2016</v>
      </c>
      <c r="G721" s="62" t="s">
        <v>92</v>
      </c>
      <c r="H721" s="62" t="n">
        <v>2</v>
      </c>
      <c r="I721" s="62" t="n">
        <v>3</v>
      </c>
      <c r="J721" s="68" t="n">
        <v>1298.3</v>
      </c>
      <c r="K721" s="68" t="n">
        <v>1062.5</v>
      </c>
      <c r="L721" s="68" t="n">
        <v>0</v>
      </c>
      <c r="M721" s="71" t="n">
        <v>50</v>
      </c>
      <c r="N721" s="65" t="n">
        <f aca="false" ca="false" dt2D="false" dtr="false" t="normal">+O721+P721+Q721+R721+S721+T721</f>
        <v>229478.67</v>
      </c>
      <c r="O721" s="68" t="n"/>
      <c r="P721" s="63" t="n"/>
      <c r="Q721" s="63" t="n"/>
      <c r="R721" s="63" t="n">
        <f aca="false" ca="false" dt2D="false" dtr="false" t="normal">217380.67+12098</f>
        <v>229478.67</v>
      </c>
      <c r="S721" s="63" t="n"/>
      <c r="T721" s="68" t="n"/>
      <c r="U721" s="63" t="n">
        <f aca="false" ca="false" dt2D="false" dtr="false" t="normal">$N721/($K721+$L721)</f>
        <v>215.97992470588235</v>
      </c>
      <c r="V721" s="63" t="n">
        <f aca="false" ca="false" dt2D="false" dtr="false" t="normal">$N721/($K721+$L721)</f>
        <v>215.97992470588235</v>
      </c>
      <c r="W721" s="89" t="n">
        <v>2021</v>
      </c>
      <c r="X721" s="4" t="n">
        <f aca="false" ca="false" dt2D="false" dtr="false" t="normal">+N721-'Приложение №2'!F721</f>
        <v>0</v>
      </c>
      <c r="Y721" s="120" t="e">
        <f aca="false" ca="false" dt2D="false" dtr="false" t="normal">+P721-'[1]Приложение №1'!$P441</f>
        <v>#GETTING_DATA</v>
      </c>
      <c r="Z721" s="1" t="n">
        <f aca="false" ca="false" dt2D="false" dtr="false" t="normal">+(K721*6.45)*10*12</f>
        <v>822375</v>
      </c>
      <c r="AA721" s="65" t="n">
        <f aca="false" ca="false" dt2D="false" dtr="false" t="normal">SUM(AB721:AP721)</f>
        <v>12098</v>
      </c>
      <c r="AB721" s="68" t="n"/>
      <c r="AC721" s="68" t="n"/>
      <c r="AD721" s="68" t="n"/>
      <c r="AE721" s="68" t="n"/>
      <c r="AF721" s="68" t="n"/>
      <c r="AG721" s="68" t="n"/>
      <c r="AH721" s="68" t="n"/>
      <c r="AI721" s="68" t="n"/>
      <c r="AJ721" s="68" t="n"/>
      <c r="AK721" s="68" t="n"/>
      <c r="AL721" s="68" t="n"/>
      <c r="AM721" s="68" t="n"/>
      <c r="AN721" s="68" t="n"/>
      <c r="AO721" s="63" t="n">
        <v>12098</v>
      </c>
      <c r="AP721" s="69" t="n"/>
      <c r="AQ721" s="55" t="n">
        <f aca="false" ca="false" dt2D="false" dtr="false" t="normal">+N721-'Приложение №2'!F721</f>
        <v>0</v>
      </c>
    </row>
    <row customHeight="true" ht="15" outlineLevel="0" r="722">
      <c r="A722" s="59" t="n">
        <f aca="false" ca="false" dt2D="false" dtr="false" t="normal">+A721+1</f>
        <v>699</v>
      </c>
      <c r="B722" s="60" t="n">
        <f aca="false" ca="false" dt2D="false" dtr="false" t="normal">+B721+1</f>
        <v>380</v>
      </c>
      <c r="C722" s="70" t="s">
        <v>462</v>
      </c>
      <c r="D722" s="70" t="s">
        <v>692</v>
      </c>
      <c r="E722" s="62" t="n">
        <v>1982</v>
      </c>
      <c r="F722" s="62" t="n">
        <v>1982</v>
      </c>
      <c r="G722" s="62" t="s">
        <v>70</v>
      </c>
      <c r="H722" s="62" t="n">
        <v>5</v>
      </c>
      <c r="I722" s="62" t="n">
        <v>1</v>
      </c>
      <c r="J722" s="68" t="n">
        <v>902</v>
      </c>
      <c r="K722" s="68" t="n">
        <v>902</v>
      </c>
      <c r="L722" s="68" t="n">
        <v>0</v>
      </c>
      <c r="M722" s="71" t="n">
        <v>23</v>
      </c>
      <c r="N722" s="65" t="n">
        <f aca="false" ca="false" dt2D="false" dtr="false" t="normal">SUBTOTAL(9, P722:T722)</f>
        <v>49431</v>
      </c>
      <c r="O722" s="68" t="n"/>
      <c r="P722" s="63" t="n"/>
      <c r="Q722" s="63" t="n"/>
      <c r="R722" s="63" t="n"/>
      <c r="S722" s="63" t="n">
        <v>49431</v>
      </c>
      <c r="T722" s="63" t="n"/>
      <c r="U722" s="63" t="n">
        <f aca="false" ca="false" dt2D="false" dtr="false" t="normal">$N722/($K722+$L722)</f>
        <v>54.80155210643016</v>
      </c>
      <c r="V722" s="63" t="n">
        <f aca="false" ca="false" dt2D="false" dtr="false" t="normal">$N722/($K722+$L722)</f>
        <v>54.80155210643016</v>
      </c>
      <c r="W722" s="89" t="n">
        <v>2021</v>
      </c>
      <c r="X722" s="4" t="n">
        <f aca="false" ca="false" dt2D="false" dtr="false" t="normal">+N722-'Приложение №2'!F722</f>
        <v>0</v>
      </c>
      <c r="Y722" s="120" t="e">
        <f aca="false" ca="false" dt2D="false" dtr="false" t="normal">+P722-'[1]Приложение №1'!$P548</f>
        <v>#GETTING_DATA</v>
      </c>
      <c r="AA722" s="65" t="n">
        <f aca="false" ca="false" dt2D="false" dtr="false" t="normal">SUM(AB722:AP722)</f>
        <v>25846647.639999997</v>
      </c>
      <c r="AB722" s="68" t="n">
        <v>3015626.05896552</v>
      </c>
      <c r="AC722" s="68" t="n">
        <v>1381996.98965328</v>
      </c>
      <c r="AD722" s="68" t="n">
        <v>1398423.89627556</v>
      </c>
      <c r="AE722" s="68" t="n">
        <v>910108.4788488</v>
      </c>
      <c r="AF722" s="68" t="n">
        <v>0</v>
      </c>
      <c r="AG722" s="68" t="n"/>
      <c r="AH722" s="68" t="n">
        <v>91642.68254064</v>
      </c>
      <c r="AI722" s="68" t="n">
        <v>0</v>
      </c>
      <c r="AJ722" s="68" t="n">
        <v>7209302.2726032</v>
      </c>
      <c r="AK722" s="68" t="n">
        <v>0</v>
      </c>
      <c r="AL722" s="68" t="n">
        <v>3664064.33732724</v>
      </c>
      <c r="AM722" s="68" t="n">
        <v>4963125.48135096</v>
      </c>
      <c r="AN722" s="68" t="n">
        <v>2458924.8816</v>
      </c>
      <c r="AO722" s="63" t="n">
        <v>258466.4764</v>
      </c>
      <c r="AP722" s="69" t="n">
        <v>494966.0844348</v>
      </c>
      <c r="AQ722" s="55" t="n">
        <f aca="false" ca="false" dt2D="false" dtr="false" t="normal">+N722-'Приложение №2'!F722</f>
        <v>0</v>
      </c>
    </row>
    <row customHeight="true" ht="15" outlineLevel="0" r="723">
      <c r="A723" s="59" t="n">
        <f aca="false" ca="false" dt2D="false" dtr="false" t="normal">+A722+1</f>
        <v>700</v>
      </c>
      <c r="B723" s="60" t="n">
        <f aca="false" ca="false" dt2D="false" dtr="false" t="normal">+B722+1</f>
        <v>381</v>
      </c>
      <c r="C723" s="70" t="s">
        <v>462</v>
      </c>
      <c r="D723" s="70" t="s">
        <v>693</v>
      </c>
      <c r="E723" s="62" t="n">
        <v>1989</v>
      </c>
      <c r="F723" s="62" t="n">
        <v>2013</v>
      </c>
      <c r="G723" s="62" t="s">
        <v>70</v>
      </c>
      <c r="H723" s="62" t="n">
        <v>5</v>
      </c>
      <c r="I723" s="62" t="n">
        <v>3</v>
      </c>
      <c r="J723" s="68" t="n">
        <v>2867.1</v>
      </c>
      <c r="K723" s="68" t="n">
        <v>2867.1</v>
      </c>
      <c r="L723" s="68" t="n">
        <v>0</v>
      </c>
      <c r="M723" s="71" t="n">
        <v>82</v>
      </c>
      <c r="N723" s="65" t="n">
        <f aca="false" ca="false" dt2D="false" dtr="false" t="normal">SUBTOTAL(9, P723:T723)</f>
        <v>52775</v>
      </c>
      <c r="O723" s="68" t="n"/>
      <c r="P723" s="63" t="n"/>
      <c r="Q723" s="63" t="n"/>
      <c r="R723" s="63" t="n"/>
      <c r="S723" s="63" t="n">
        <v>52775</v>
      </c>
      <c r="T723" s="63" t="n"/>
      <c r="U723" s="63" t="n">
        <f aca="false" ca="false" dt2D="false" dtr="false" t="normal">$N723/($K723+$L723)</f>
        <v>18.407101252136307</v>
      </c>
      <c r="V723" s="63" t="n">
        <f aca="false" ca="false" dt2D="false" dtr="false" t="normal">$N723/($K723+$L723)</f>
        <v>18.407101252136307</v>
      </c>
      <c r="W723" s="89" t="n">
        <v>2021</v>
      </c>
      <c r="X723" s="4" t="n">
        <f aca="false" ca="false" dt2D="false" dtr="false" t="normal">+N723-'Приложение №2'!F723</f>
        <v>0</v>
      </c>
      <c r="Y723" s="120" t="e">
        <f aca="false" ca="false" dt2D="false" dtr="false" t="normal">+P723-'[1]Приложение №1'!$P549</f>
        <v>#GETTING_DATA</v>
      </c>
      <c r="AA723" s="65" t="n">
        <f aca="false" ca="false" dt2D="false" dtr="false" t="normal">SUM(AB723:AP723)</f>
        <v>57503962.470000006</v>
      </c>
      <c r="AB723" s="68" t="n">
        <v>0</v>
      </c>
      <c r="AC723" s="68" t="n">
        <v>0</v>
      </c>
      <c r="AD723" s="68" t="n">
        <v>0</v>
      </c>
      <c r="AE723" s="68" t="n">
        <v>0</v>
      </c>
      <c r="AF723" s="68" t="n">
        <v>0</v>
      </c>
      <c r="AG723" s="68" t="n"/>
      <c r="AH723" s="68" t="n">
        <v>0</v>
      </c>
      <c r="AI723" s="68" t="n">
        <v>0</v>
      </c>
      <c r="AJ723" s="68" t="n">
        <v>22915510.5793824</v>
      </c>
      <c r="AK723" s="68" t="n">
        <v>0</v>
      </c>
      <c r="AL723" s="68" t="n">
        <v>11646606.2740511</v>
      </c>
      <c r="AM723" s="68" t="n">
        <v>15775806.0598782</v>
      </c>
      <c r="AN723" s="68" t="n">
        <v>5490211.5094</v>
      </c>
      <c r="AO723" s="63" t="n">
        <v>575039.6247</v>
      </c>
      <c r="AP723" s="69" t="n">
        <v>1100788.42258826</v>
      </c>
      <c r="AQ723" s="55" t="n">
        <f aca="false" ca="false" dt2D="false" dtr="false" t="normal">+N723-'Приложение №2'!F723</f>
        <v>0</v>
      </c>
    </row>
    <row customHeight="true" ht="15" outlineLevel="0" r="724">
      <c r="A724" s="59" t="n">
        <f aca="false" ca="false" dt2D="false" dtr="false" t="normal">+A723+1</f>
        <v>701</v>
      </c>
      <c r="B724" s="60" t="n">
        <f aca="false" ca="false" dt2D="false" dtr="false" t="normal">+B723+1</f>
        <v>382</v>
      </c>
      <c r="C724" s="70" t="s">
        <v>462</v>
      </c>
      <c r="D724" s="70" t="s">
        <v>463</v>
      </c>
      <c r="E724" s="62" t="n">
        <v>1981</v>
      </c>
      <c r="F724" s="62" t="n">
        <v>1981</v>
      </c>
      <c r="G724" s="62" t="s">
        <v>70</v>
      </c>
      <c r="H724" s="62" t="n">
        <v>4</v>
      </c>
      <c r="I724" s="62" t="n">
        <v>2</v>
      </c>
      <c r="J724" s="68" t="n">
        <v>1276</v>
      </c>
      <c r="K724" s="68" t="n">
        <v>1276</v>
      </c>
      <c r="L724" s="68" t="n">
        <v>0</v>
      </c>
      <c r="M724" s="71" t="n">
        <v>60</v>
      </c>
      <c r="N724" s="65" t="n">
        <f aca="false" ca="false" dt2D="false" dtr="false" t="normal">SUBTOTAL(9, P724:T724)</f>
        <v>53191</v>
      </c>
      <c r="O724" s="68" t="n"/>
      <c r="P724" s="63" t="n"/>
      <c r="Q724" s="63" t="n"/>
      <c r="R724" s="63" t="n"/>
      <c r="S724" s="63" t="n">
        <v>53191</v>
      </c>
      <c r="T724" s="63" t="n"/>
      <c r="U724" s="63" t="n">
        <f aca="false" ca="false" dt2D="false" dtr="false" t="normal">$N724/($K724+$L724)</f>
        <v>41.68573667711599</v>
      </c>
      <c r="V724" s="63" t="n">
        <f aca="false" ca="false" dt2D="false" dtr="false" t="normal">$N724/($K724+$L724)</f>
        <v>41.68573667711599</v>
      </c>
      <c r="W724" s="89" t="n">
        <v>2021</v>
      </c>
      <c r="X724" s="4" t="n">
        <f aca="false" ca="false" dt2D="false" dtr="false" t="normal">+N724-'Приложение №2'!F724</f>
        <v>0</v>
      </c>
      <c r="Y724" s="120" t="e">
        <f aca="false" ca="false" dt2D="false" dtr="false" t="normal">+P724-'[1]Приложение №1'!$P550</f>
        <v>#GETTING_DATA</v>
      </c>
      <c r="AA724" s="65" t="n">
        <f aca="false" ca="false" dt2D="false" dtr="false" t="normal">SUM(AB724:AP724)</f>
        <v>36563550.32</v>
      </c>
      <c r="AB724" s="68" t="n">
        <v>4266007.59560976</v>
      </c>
      <c r="AC724" s="68" t="n">
        <v>1955020.13170464</v>
      </c>
      <c r="AD724" s="68" t="n">
        <v>1978258.19473128</v>
      </c>
      <c r="AE724" s="68" t="n">
        <v>1287470.5310544</v>
      </c>
      <c r="AF724" s="68" t="n">
        <v>0</v>
      </c>
      <c r="AG724" s="68" t="n"/>
      <c r="AH724" s="68" t="n">
        <v>129640.86798432</v>
      </c>
      <c r="AI724" s="68" t="n">
        <v>0</v>
      </c>
      <c r="AJ724" s="68" t="n">
        <v>10198525.1661216</v>
      </c>
      <c r="AK724" s="68" t="n">
        <v>0</v>
      </c>
      <c r="AL724" s="68" t="n">
        <v>5183310.52597512</v>
      </c>
      <c r="AM724" s="68" t="n">
        <v>7021006.77849648</v>
      </c>
      <c r="AN724" s="68" t="n">
        <v>3478479.1008</v>
      </c>
      <c r="AO724" s="63" t="n">
        <v>365635.5032</v>
      </c>
      <c r="AP724" s="69" t="n">
        <v>700195.9243224</v>
      </c>
      <c r="AQ724" s="55" t="n">
        <f aca="false" ca="false" dt2D="false" dtr="false" t="normal">+N724-'Приложение №2'!F724</f>
        <v>0</v>
      </c>
    </row>
    <row customHeight="true" ht="15" outlineLevel="0" r="725">
      <c r="A725" s="59" t="n">
        <f aca="false" ca="false" dt2D="false" dtr="false" t="normal">+A724+1</f>
        <v>702</v>
      </c>
      <c r="B725" s="60" t="n">
        <f aca="false" ca="false" dt2D="false" dtr="false" t="normal">+B724+1</f>
        <v>383</v>
      </c>
      <c r="C725" s="70" t="s">
        <v>462</v>
      </c>
      <c r="D725" s="70" t="s">
        <v>694</v>
      </c>
      <c r="E725" s="62" t="n">
        <v>1979</v>
      </c>
      <c r="F725" s="62" t="n">
        <v>2013</v>
      </c>
      <c r="G725" s="62" t="s">
        <v>70</v>
      </c>
      <c r="H725" s="62" t="n">
        <v>4</v>
      </c>
      <c r="I725" s="62" t="n">
        <v>2</v>
      </c>
      <c r="J725" s="68" t="n">
        <v>1242.18</v>
      </c>
      <c r="K725" s="68" t="n">
        <v>1242.18</v>
      </c>
      <c r="L725" s="68" t="n">
        <v>0</v>
      </c>
      <c r="M725" s="71" t="n">
        <v>47</v>
      </c>
      <c r="N725" s="65" t="n">
        <f aca="false" ca="false" dt2D="false" dtr="false" t="normal">SUBTOTAL(9, P725:T725)</f>
        <v>45607</v>
      </c>
      <c r="O725" s="68" t="n"/>
      <c r="P725" s="63" t="n"/>
      <c r="Q725" s="63" t="n"/>
      <c r="R725" s="63" t="n"/>
      <c r="S725" s="63" t="n">
        <v>45607</v>
      </c>
      <c r="T725" s="63" t="n"/>
      <c r="U725" s="63" t="n">
        <f aca="false" ca="false" dt2D="false" dtr="false" t="normal">$N725/($K725+$L725)</f>
        <v>36.71529085961777</v>
      </c>
      <c r="V725" s="63" t="n">
        <f aca="false" ca="false" dt2D="false" dtr="false" t="normal">$N725/($K725+$L725)</f>
        <v>36.71529085961777</v>
      </c>
      <c r="W725" s="89" t="n">
        <v>2021</v>
      </c>
      <c r="X725" s="4" t="n">
        <f aca="false" ca="false" dt2D="false" dtr="false" t="normal">+N725-'Приложение №2'!F725</f>
        <v>0</v>
      </c>
      <c r="Y725" s="120" t="e">
        <f aca="false" ca="false" dt2D="false" dtr="false" t="normal">+P725-'[1]Приложение №1'!$P480</f>
        <v>#GETTING_DATA</v>
      </c>
      <c r="AA725" s="65" t="n">
        <f aca="false" ca="false" dt2D="false" dtr="false" t="normal">SUM(AB725:AP725)</f>
        <v>28614187.700000003</v>
      </c>
      <c r="AB725" s="68" t="n">
        <v>0</v>
      </c>
      <c r="AC725" s="68" t="n">
        <v>0</v>
      </c>
      <c r="AD725" s="68" t="n">
        <v>1925825.0481519</v>
      </c>
      <c r="AE725" s="68" t="n">
        <v>1253346.5063616</v>
      </c>
      <c r="AF725" s="68" t="n">
        <v>0</v>
      </c>
      <c r="AG725" s="68" t="n"/>
      <c r="AH725" s="68" t="n">
        <v>0</v>
      </c>
      <c r="AI725" s="68" t="n">
        <v>0</v>
      </c>
      <c r="AJ725" s="68" t="n">
        <v>9928216.292715</v>
      </c>
      <c r="AK725" s="68" t="n">
        <v>0</v>
      </c>
      <c r="AL725" s="68" t="n">
        <v>5045928.42810966</v>
      </c>
      <c r="AM725" s="68" t="n">
        <v>6834917.08333434</v>
      </c>
      <c r="AN725" s="68" t="n">
        <v>2793370.4105</v>
      </c>
      <c r="AO725" s="63" t="n">
        <v>286141.877</v>
      </c>
      <c r="AP725" s="69" t="n">
        <v>546442.0538275</v>
      </c>
      <c r="AQ725" s="55" t="n">
        <f aca="false" ca="false" dt2D="false" dtr="false" t="normal">+N725-'Приложение №2'!F725</f>
        <v>0</v>
      </c>
    </row>
    <row customHeight="true" ht="15" outlineLevel="0" r="726">
      <c r="A726" s="59" t="n">
        <f aca="false" ca="false" dt2D="false" dtr="false" t="normal">+A725+1</f>
        <v>703</v>
      </c>
      <c r="B726" s="60" t="n">
        <f aca="false" ca="false" dt2D="false" dtr="false" t="normal">+B725+1</f>
        <v>384</v>
      </c>
      <c r="C726" s="70" t="s">
        <v>462</v>
      </c>
      <c r="D726" s="70" t="s">
        <v>465</v>
      </c>
      <c r="E726" s="62" t="n">
        <v>1975</v>
      </c>
      <c r="F726" s="62" t="n">
        <v>2010</v>
      </c>
      <c r="G726" s="62" t="s">
        <v>70</v>
      </c>
      <c r="H726" s="62" t="n">
        <v>4</v>
      </c>
      <c r="I726" s="62" t="n">
        <v>2</v>
      </c>
      <c r="J726" s="68" t="n">
        <v>1270</v>
      </c>
      <c r="K726" s="68" t="n">
        <v>1279</v>
      </c>
      <c r="L726" s="68" t="n">
        <v>0</v>
      </c>
      <c r="M726" s="71" t="n">
        <v>39</v>
      </c>
      <c r="N726" s="65" t="n">
        <f aca="false" ca="false" dt2D="false" dtr="false" t="normal">SUM(P726:T726)</f>
        <v>45586</v>
      </c>
      <c r="O726" s="68" t="n"/>
      <c r="P726" s="63" t="n"/>
      <c r="Q726" s="63" t="n"/>
      <c r="R726" s="63" t="n"/>
      <c r="S726" s="63" t="n">
        <v>45586</v>
      </c>
      <c r="T726" s="63" t="n"/>
      <c r="U726" s="63" t="n">
        <f aca="false" ca="false" dt2D="false" dtr="false" t="normal">$N726/($K726+$L726)</f>
        <v>35.641907740422205</v>
      </c>
      <c r="V726" s="63" t="n">
        <f aca="false" ca="false" dt2D="false" dtr="false" t="normal">$N726/($K726+$L726)</f>
        <v>35.641907740422205</v>
      </c>
      <c r="W726" s="89" t="n">
        <v>2021</v>
      </c>
      <c r="X726" s="4" t="n">
        <f aca="false" ca="false" dt2D="false" dtr="false" t="normal">+N726-'Приложение №2'!F726</f>
        <v>0</v>
      </c>
      <c r="Y726" s="120" t="e">
        <f aca="false" ca="false" dt2D="false" dtr="false" t="normal">+P726-'[1]Приложение №1'!$P481</f>
        <v>#GETTING_DATA</v>
      </c>
      <c r="AA726" s="65" t="n">
        <f aca="false" ca="false" dt2D="false" dtr="false" t="normal">SUM(AB726:AP726)</f>
        <v>29462353.34</v>
      </c>
      <c r="AB726" s="68" t="n">
        <v>0</v>
      </c>
      <c r="AC726" s="68" t="n">
        <v>0</v>
      </c>
      <c r="AD726" s="68" t="n">
        <v>1982909.27199162</v>
      </c>
      <c r="AE726" s="68" t="n">
        <v>1290497.4993876</v>
      </c>
      <c r="AF726" s="68" t="n">
        <v>0</v>
      </c>
      <c r="AG726" s="68" t="n"/>
      <c r="AH726" s="68" t="n">
        <v>0</v>
      </c>
      <c r="AI726" s="68" t="n">
        <v>0</v>
      </c>
      <c r="AJ726" s="68" t="n">
        <v>10222502.8898664</v>
      </c>
      <c r="AK726" s="68" t="n">
        <v>0</v>
      </c>
      <c r="AL726" s="68" t="n">
        <v>5195496.99272898</v>
      </c>
      <c r="AM726" s="68" t="n">
        <v>7037513.84772492</v>
      </c>
      <c r="AN726" s="68" t="n">
        <v>2876169.9234</v>
      </c>
      <c r="AO726" s="63" t="n">
        <v>294623.5334</v>
      </c>
      <c r="AP726" s="69" t="n">
        <v>562639.38150048</v>
      </c>
      <c r="AQ726" s="55" t="n">
        <f aca="false" ca="false" dt2D="false" dtr="false" t="normal">+N726-'Приложение №2'!F726</f>
        <v>0</v>
      </c>
    </row>
    <row customHeight="true" ht="15" outlineLevel="0" r="727">
      <c r="A727" s="59" t="n">
        <f aca="false" ca="false" dt2D="false" dtr="false" t="normal">+A726+1</f>
        <v>704</v>
      </c>
      <c r="B727" s="60" t="n">
        <f aca="false" ca="false" dt2D="false" dtr="false" t="normal">+B726+1</f>
        <v>385</v>
      </c>
      <c r="C727" s="70" t="s">
        <v>462</v>
      </c>
      <c r="D727" s="70" t="s">
        <v>464</v>
      </c>
      <c r="E727" s="62" t="n">
        <v>1979</v>
      </c>
      <c r="F727" s="62" t="n">
        <v>1979</v>
      </c>
      <c r="G727" s="62" t="s">
        <v>70</v>
      </c>
      <c r="H727" s="62" t="n">
        <v>4</v>
      </c>
      <c r="I727" s="62" t="n">
        <v>2</v>
      </c>
      <c r="J727" s="68" t="n">
        <v>1245</v>
      </c>
      <c r="K727" s="68" t="n">
        <v>1245</v>
      </c>
      <c r="L727" s="68" t="n">
        <v>0</v>
      </c>
      <c r="M727" s="71" t="n">
        <v>44</v>
      </c>
      <c r="N727" s="65" t="n">
        <f aca="false" ca="false" dt2D="false" dtr="false" t="normal">SUM(P727:T727)</f>
        <v>37570</v>
      </c>
      <c r="O727" s="68" t="n"/>
      <c r="P727" s="63" t="n"/>
      <c r="Q727" s="63" t="n"/>
      <c r="R727" s="63" t="n"/>
      <c r="S727" s="63" t="n">
        <v>37570</v>
      </c>
      <c r="T727" s="63" t="n"/>
      <c r="U727" s="63" t="n">
        <f aca="false" ca="false" dt2D="false" dtr="false" t="normal">$N727/($K727+$L727)</f>
        <v>30.176706827309236</v>
      </c>
      <c r="V727" s="63" t="n">
        <f aca="false" ca="false" dt2D="false" dtr="false" t="normal">$N727/($K727+$L727)</f>
        <v>30.176706827309236</v>
      </c>
      <c r="W727" s="89" t="n">
        <v>2021</v>
      </c>
      <c r="X727" s="4" t="n">
        <f aca="false" ca="false" dt2D="false" dtr="false" t="normal">+N727-'Приложение №2'!F727</f>
        <v>0</v>
      </c>
      <c r="Y727" s="120" t="e">
        <f aca="false" ca="false" dt2D="false" dtr="false" t="normal">+P727-'[1]Приложение №1'!$P482</f>
        <v>#GETTING_DATA</v>
      </c>
      <c r="AA727" s="65" t="n">
        <f aca="false" ca="false" dt2D="false" dtr="false" t="normal">SUM(AB727:AP727)</f>
        <v>24970330.050000004</v>
      </c>
      <c r="AB727" s="68" t="n">
        <v>0</v>
      </c>
      <c r="AC727" s="68" t="n">
        <v>0</v>
      </c>
      <c r="AD727" s="68" t="n">
        <v>0</v>
      </c>
      <c r="AE727" s="68" t="n">
        <v>0</v>
      </c>
      <c r="AF727" s="68" t="n">
        <v>0</v>
      </c>
      <c r="AG727" s="68" t="n"/>
      <c r="AH727" s="68" t="n">
        <v>0</v>
      </c>
      <c r="AI727" s="68" t="n">
        <v>0</v>
      </c>
      <c r="AJ727" s="68" t="n">
        <v>9950755.354092</v>
      </c>
      <c r="AK727" s="68" t="n">
        <v>0</v>
      </c>
      <c r="AL727" s="68" t="n">
        <v>5057383.7028519</v>
      </c>
      <c r="AM727" s="68" t="n">
        <v>6850433.7298026</v>
      </c>
      <c r="AN727" s="68" t="n">
        <v>2384051.247</v>
      </c>
      <c r="AO727" s="63" t="n">
        <v>249703.3005</v>
      </c>
      <c r="AP727" s="69" t="n">
        <v>478002.7157535</v>
      </c>
      <c r="AQ727" s="55" t="n">
        <f aca="false" ca="false" dt2D="false" dtr="false" t="normal">+N727-'Приложение №2'!F727</f>
        <v>0</v>
      </c>
    </row>
    <row customHeight="true" ht="15" outlineLevel="0" r="728">
      <c r="A728" s="59" t="n">
        <f aca="false" ca="false" dt2D="false" dtr="false" t="normal">+A727+1</f>
        <v>705</v>
      </c>
      <c r="B728" s="60" t="n">
        <f aca="false" ca="false" dt2D="false" dtr="false" t="normal">+B727+1</f>
        <v>386</v>
      </c>
      <c r="C728" s="70" t="s">
        <v>695</v>
      </c>
      <c r="D728" s="70" t="s">
        <v>696</v>
      </c>
      <c r="E728" s="62" t="n">
        <v>1977</v>
      </c>
      <c r="F728" s="62" t="n">
        <v>2013</v>
      </c>
      <c r="G728" s="62" t="s">
        <v>92</v>
      </c>
      <c r="H728" s="62" t="n">
        <v>2</v>
      </c>
      <c r="I728" s="62" t="n">
        <v>2</v>
      </c>
      <c r="J728" s="68" t="n">
        <v>524.2</v>
      </c>
      <c r="K728" s="68" t="n">
        <v>277.2</v>
      </c>
      <c r="L728" s="68" t="n">
        <v>206.6</v>
      </c>
      <c r="M728" s="71" t="n">
        <v>30</v>
      </c>
      <c r="N728" s="65" t="n">
        <f aca="false" ca="false" dt2D="false" dtr="false" t="normal">SUM(P728:T728)</f>
        <v>83444.43</v>
      </c>
      <c r="O728" s="68" t="n"/>
      <c r="P728" s="63" t="n"/>
      <c r="Q728" s="63" t="n"/>
      <c r="R728" s="63" t="n">
        <v>29754.43</v>
      </c>
      <c r="S728" s="63" t="n">
        <v>53690</v>
      </c>
      <c r="T728" s="68" t="n"/>
      <c r="U728" s="63" t="n">
        <f aca="false" ca="false" dt2D="false" dtr="false" t="normal">$N728/($K728+$L728)</f>
        <v>172.4771186440678</v>
      </c>
      <c r="V728" s="63" t="n">
        <f aca="false" ca="false" dt2D="false" dtr="false" t="normal">$N728/($K728+$L728)</f>
        <v>172.4771186440678</v>
      </c>
      <c r="W728" s="89" t="n">
        <v>2021</v>
      </c>
      <c r="X728" s="4" t="n">
        <f aca="false" ca="false" dt2D="false" dtr="false" t="normal">+N728-'Приложение №2'!F728</f>
        <v>0</v>
      </c>
      <c r="Y728" s="120" t="e">
        <f aca="false" ca="false" dt2D="false" dtr="false" t="normal">+P728-'[1]Приложение №1'!$P483</f>
        <v>#GETTING_DATA</v>
      </c>
      <c r="AA728" s="65" t="n">
        <f aca="false" ca="false" dt2D="false" dtr="false" t="normal">SUM(AB728:AP728)</f>
        <v>4344030.53</v>
      </c>
      <c r="AB728" s="68" t="n">
        <v>0</v>
      </c>
      <c r="AC728" s="68" t="n">
        <v>0</v>
      </c>
      <c r="AD728" s="68" t="n">
        <v>0</v>
      </c>
      <c r="AE728" s="68" t="n">
        <v>882604.634226</v>
      </c>
      <c r="AF728" s="68" t="n">
        <v>0</v>
      </c>
      <c r="AG728" s="68" t="n"/>
      <c r="AH728" s="68" t="n">
        <v>0</v>
      </c>
      <c r="AI728" s="68" t="n">
        <v>0</v>
      </c>
      <c r="AJ728" s="68" t="n">
        <v>0</v>
      </c>
      <c r="AK728" s="68" t="n">
        <v>0</v>
      </c>
      <c r="AL728" s="68" t="n">
        <v>0</v>
      </c>
      <c r="AM728" s="68" t="n">
        <v>3271404.695034</v>
      </c>
      <c r="AN728" s="68" t="n">
        <v>55888.63</v>
      </c>
      <c r="AO728" s="63" t="n">
        <v>43292.8</v>
      </c>
      <c r="AP728" s="69" t="n">
        <v>90839.77074</v>
      </c>
      <c r="AQ728" s="55" t="n">
        <f aca="false" ca="false" dt2D="false" dtr="false" t="normal">+N728-'Приложение №2'!F728</f>
        <v>0</v>
      </c>
    </row>
    <row customHeight="true" ht="15" outlineLevel="0" r="729">
      <c r="A729" s="59" t="n">
        <f aca="false" ca="false" dt2D="false" dtr="false" t="normal">+A728+1</f>
        <v>706</v>
      </c>
      <c r="B729" s="60" t="n">
        <f aca="false" ca="false" dt2D="false" dtr="false" t="normal">+B728+1</f>
        <v>387</v>
      </c>
      <c r="C729" s="70" t="s">
        <v>695</v>
      </c>
      <c r="D729" s="70" t="s">
        <v>697</v>
      </c>
      <c r="E729" s="62" t="n">
        <v>1975</v>
      </c>
      <c r="F729" s="62" t="n">
        <v>2013</v>
      </c>
      <c r="G729" s="62" t="s">
        <v>92</v>
      </c>
      <c r="H729" s="62" t="n">
        <v>2</v>
      </c>
      <c r="I729" s="62" t="n">
        <v>2</v>
      </c>
      <c r="J729" s="68" t="n">
        <v>523.9</v>
      </c>
      <c r="K729" s="68" t="n">
        <v>276.9</v>
      </c>
      <c r="L729" s="68" t="n">
        <v>206.6</v>
      </c>
      <c r="M729" s="71" t="n">
        <v>38</v>
      </c>
      <c r="N729" s="65" t="n">
        <f aca="false" ca="false" dt2D="false" dtr="false" t="normal">SUM(P729:T729)</f>
        <v>131092.97</v>
      </c>
      <c r="O729" s="68" t="n"/>
      <c r="P729" s="63" t="n"/>
      <c r="Q729" s="63" t="n"/>
      <c r="R729" s="63" t="n">
        <v>44048.99</v>
      </c>
      <c r="S729" s="63" t="n">
        <v>87043.98</v>
      </c>
      <c r="T729" s="68" t="n"/>
      <c r="U729" s="63" t="n">
        <f aca="false" ca="false" dt2D="false" dtr="false" t="normal">$N729/($K729+$L729)</f>
        <v>271.13334022750774</v>
      </c>
      <c r="V729" s="63" t="n">
        <f aca="false" ca="false" dt2D="false" dtr="false" t="normal">$N729/($K729+$L729)</f>
        <v>271.13334022750774</v>
      </c>
      <c r="W729" s="89" t="n">
        <v>2021</v>
      </c>
      <c r="X729" s="4" t="n">
        <f aca="false" ca="false" dt2D="false" dtr="false" t="normal">+N729-'Приложение №2'!F729</f>
        <v>0</v>
      </c>
      <c r="Y729" s="120" t="e">
        <f aca="false" ca="false" dt2D="false" dtr="false" t="normal">+P729-'[1]Приложение №1'!$P484</f>
        <v>#GETTING_DATA</v>
      </c>
      <c r="AA729" s="65" t="n">
        <f aca="false" ca="false" dt2D="false" dtr="false" t="normal">SUM(AB729:AP729)</f>
        <v>6362376.51</v>
      </c>
      <c r="AB729" s="68" t="n">
        <v>0</v>
      </c>
      <c r="AC729" s="68" t="n">
        <v>0</v>
      </c>
      <c r="AD729" s="68" t="n">
        <v>0</v>
      </c>
      <c r="AE729" s="68" t="n">
        <v>896708.422932</v>
      </c>
      <c r="AF729" s="68" t="n">
        <v>0</v>
      </c>
      <c r="AG729" s="68" t="n"/>
      <c r="AH729" s="68" t="n">
        <v>0</v>
      </c>
      <c r="AI729" s="68" t="n">
        <v>0</v>
      </c>
      <c r="AJ729" s="68" t="n">
        <v>1916481.442386</v>
      </c>
      <c r="AK729" s="68" t="n">
        <v>0</v>
      </c>
      <c r="AL729" s="68" t="n">
        <v>0</v>
      </c>
      <c r="AM729" s="68" t="n">
        <v>3269343.978726</v>
      </c>
      <c r="AN729" s="68" t="n">
        <v>103537.29</v>
      </c>
      <c r="AO729" s="63" t="n">
        <v>43292.68</v>
      </c>
      <c r="AP729" s="69" t="n">
        <v>133012.695956</v>
      </c>
      <c r="AQ729" s="55" t="n">
        <f aca="false" ca="false" dt2D="false" dtr="false" t="normal">+N729-'Приложение №2'!F729</f>
        <v>0</v>
      </c>
    </row>
    <row customHeight="true" ht="15" outlineLevel="0" r="730">
      <c r="A730" s="59" t="n">
        <f aca="false" ca="false" dt2D="false" dtr="false" t="normal">+A729+1</f>
        <v>707</v>
      </c>
      <c r="B730" s="60" t="n">
        <f aca="false" ca="false" dt2D="false" dtr="false" t="normal">+B729+1</f>
        <v>388</v>
      </c>
      <c r="C730" s="70" t="s">
        <v>695</v>
      </c>
      <c r="D730" s="70" t="s">
        <v>698</v>
      </c>
      <c r="E730" s="62" t="n">
        <v>1977</v>
      </c>
      <c r="F730" s="62" t="n">
        <v>2013</v>
      </c>
      <c r="G730" s="62" t="s">
        <v>92</v>
      </c>
      <c r="H730" s="62" t="n">
        <v>2</v>
      </c>
      <c r="I730" s="62" t="n">
        <v>2</v>
      </c>
      <c r="J730" s="68" t="n">
        <v>523.9</v>
      </c>
      <c r="K730" s="68" t="n">
        <v>276.9</v>
      </c>
      <c r="L730" s="68" t="n">
        <v>206.6</v>
      </c>
      <c r="M730" s="71" t="n">
        <v>46</v>
      </c>
      <c r="N730" s="65" t="n">
        <f aca="false" ca="false" dt2D="false" dtr="false" t="normal">SUM(P730:T730)</f>
        <v>131092.97</v>
      </c>
      <c r="O730" s="68" t="n"/>
      <c r="P730" s="63" t="n"/>
      <c r="Q730" s="63" t="n"/>
      <c r="R730" s="63" t="n">
        <v>44048.99</v>
      </c>
      <c r="S730" s="63" t="n">
        <v>87043.98</v>
      </c>
      <c r="T730" s="68" t="n"/>
      <c r="U730" s="63" t="n">
        <f aca="false" ca="false" dt2D="false" dtr="false" t="normal">$N730/($K730+$L730)</f>
        <v>271.13334022750774</v>
      </c>
      <c r="V730" s="63" t="n">
        <f aca="false" ca="false" dt2D="false" dtr="false" t="normal">$N730/($K730+$L730)</f>
        <v>271.13334022750774</v>
      </c>
      <c r="W730" s="89" t="n">
        <v>2021</v>
      </c>
      <c r="X730" s="4" t="n">
        <f aca="false" ca="false" dt2D="false" dtr="false" t="normal">+N730-'Приложение №2'!F730</f>
        <v>0</v>
      </c>
      <c r="Y730" s="120" t="e">
        <f aca="false" ca="false" dt2D="false" dtr="false" t="normal">+P730-'[1]Приложение №1'!$P485</f>
        <v>#GETTING_DATA</v>
      </c>
      <c r="AA730" s="65" t="n">
        <f aca="false" ca="false" dt2D="false" dtr="false" t="normal">SUM(AB730:AP730)</f>
        <v>6362376.51</v>
      </c>
      <c r="AB730" s="68" t="n">
        <v>0</v>
      </c>
      <c r="AC730" s="68" t="n">
        <v>0</v>
      </c>
      <c r="AD730" s="68" t="n">
        <v>0</v>
      </c>
      <c r="AE730" s="68" t="n">
        <v>896708.422932</v>
      </c>
      <c r="AF730" s="68" t="n">
        <v>0</v>
      </c>
      <c r="AG730" s="68" t="n"/>
      <c r="AH730" s="68" t="n">
        <v>0</v>
      </c>
      <c r="AI730" s="68" t="n">
        <v>0</v>
      </c>
      <c r="AJ730" s="68" t="n">
        <v>1916481.442386</v>
      </c>
      <c r="AK730" s="68" t="n">
        <v>0</v>
      </c>
      <c r="AL730" s="68" t="n">
        <v>0</v>
      </c>
      <c r="AM730" s="68" t="n">
        <v>3269343.978726</v>
      </c>
      <c r="AN730" s="68" t="n">
        <v>103537.29</v>
      </c>
      <c r="AO730" s="63" t="n">
        <v>43292.68</v>
      </c>
      <c r="AP730" s="69" t="n">
        <v>133012.695956</v>
      </c>
      <c r="AQ730" s="55" t="n">
        <f aca="false" ca="false" dt2D="false" dtr="false" t="normal">+N730-'Приложение №2'!F730</f>
        <v>0</v>
      </c>
    </row>
    <row customHeight="true" ht="15" outlineLevel="0" r="731">
      <c r="A731" s="59" t="n">
        <f aca="false" ca="false" dt2D="false" dtr="false" t="normal">+A730+1</f>
        <v>708</v>
      </c>
      <c r="B731" s="60" t="n">
        <f aca="false" ca="false" dt2D="false" dtr="false" t="normal">+B730+1</f>
        <v>389</v>
      </c>
      <c r="C731" s="70" t="s">
        <v>695</v>
      </c>
      <c r="D731" s="70" t="s">
        <v>699</v>
      </c>
      <c r="E731" s="62" t="n">
        <v>1980</v>
      </c>
      <c r="F731" s="62" t="n">
        <v>1980</v>
      </c>
      <c r="G731" s="62" t="s">
        <v>92</v>
      </c>
      <c r="H731" s="62" t="n">
        <v>2</v>
      </c>
      <c r="I731" s="62" t="n">
        <v>2</v>
      </c>
      <c r="J731" s="68" t="n">
        <v>266.4</v>
      </c>
      <c r="K731" s="68" t="n">
        <v>144.6</v>
      </c>
      <c r="L731" s="68" t="n">
        <v>88</v>
      </c>
      <c r="M731" s="71" t="n">
        <v>17</v>
      </c>
      <c r="N731" s="65" t="n">
        <f aca="false" ca="false" dt2D="false" dtr="false" t="normal">SUM(P731:T731)</f>
        <v>213176.54</v>
      </c>
      <c r="O731" s="68" t="n"/>
      <c r="P731" s="63" t="n">
        <v>144796.1</v>
      </c>
      <c r="Q731" s="63" t="n"/>
      <c r="R731" s="63" t="n">
        <v>53327.47</v>
      </c>
      <c r="S731" s="63" t="n">
        <v>15052.97</v>
      </c>
      <c r="T731" s="68" t="n"/>
      <c r="U731" s="63" t="n">
        <f aca="false" ca="false" dt2D="false" dtr="false" t="normal">$N731/($K731+$L731)</f>
        <v>916.4941530524507</v>
      </c>
      <c r="V731" s="63" t="n">
        <f aca="false" ca="false" dt2D="false" dtr="false" t="normal">$N731/($K731+$L731)</f>
        <v>916.4941530524507</v>
      </c>
      <c r="W731" s="89" t="n">
        <v>2021</v>
      </c>
      <c r="X731" s="4" t="n">
        <f aca="false" ca="false" dt2D="false" dtr="false" t="normal">+N731-'Приложение №2'!F731</f>
        <v>0</v>
      </c>
      <c r="Y731" s="120" t="e">
        <f aca="false" ca="false" dt2D="false" dtr="false" t="normal">+P731-'[1]Приложение №1'!$P550</f>
        <v>#GETTING_DATA</v>
      </c>
      <c r="AA731" s="65" t="n">
        <f aca="false" ca="false" dt2D="false" dtr="false" t="normal">SUM(AB731:AP731)</f>
        <v>5851322.46</v>
      </c>
      <c r="AB731" s="68" t="n">
        <v>743420.430858</v>
      </c>
      <c r="AC731" s="68" t="n">
        <v>258208.424712</v>
      </c>
      <c r="AD731" s="68" t="n">
        <v>92641.46871</v>
      </c>
      <c r="AE731" s="68" t="n">
        <v>427082.882352</v>
      </c>
      <c r="AF731" s="68" t="n">
        <v>0</v>
      </c>
      <c r="AG731" s="68" t="n"/>
      <c r="AH731" s="68" t="n">
        <v>138264.652092</v>
      </c>
      <c r="AI731" s="68" t="n">
        <v>0</v>
      </c>
      <c r="AJ731" s="68" t="n">
        <v>909205.575516</v>
      </c>
      <c r="AK731" s="68" t="n">
        <v>0</v>
      </c>
      <c r="AL731" s="68" t="n">
        <v>1603675.02519</v>
      </c>
      <c r="AM731" s="68" t="n">
        <v>1553605.699926</v>
      </c>
      <c r="AN731" s="68" t="n"/>
      <c r="AO731" s="63" t="n"/>
      <c r="AP731" s="69" t="n">
        <v>125218.300644</v>
      </c>
      <c r="AQ731" s="55" t="n">
        <f aca="false" ca="false" dt2D="false" dtr="false" t="normal">+N731-'Приложение №2'!F731</f>
        <v>0</v>
      </c>
    </row>
    <row customHeight="true" ht="15" outlineLevel="0" r="732">
      <c r="A732" s="59" t="n">
        <f aca="false" ca="false" dt2D="false" dtr="false" t="normal">+A731+1</f>
        <v>709</v>
      </c>
      <c r="B732" s="60" t="n">
        <f aca="false" ca="false" dt2D="false" dtr="false" t="normal">+B731+1</f>
        <v>390</v>
      </c>
      <c r="C732" s="70" t="s">
        <v>700</v>
      </c>
      <c r="D732" s="70" t="s">
        <v>701</v>
      </c>
      <c r="E732" s="62" t="n">
        <v>1976</v>
      </c>
      <c r="F732" s="62" t="n">
        <v>1976</v>
      </c>
      <c r="G732" s="62" t="s">
        <v>92</v>
      </c>
      <c r="H732" s="62" t="n">
        <v>2</v>
      </c>
      <c r="I732" s="62" t="n">
        <v>2</v>
      </c>
      <c r="J732" s="68" t="n">
        <v>552.5</v>
      </c>
      <c r="K732" s="68" t="n">
        <v>511.9</v>
      </c>
      <c r="L732" s="68" t="n">
        <v>40.6</v>
      </c>
      <c r="M732" s="71" t="n">
        <v>41</v>
      </c>
      <c r="N732" s="65" t="n">
        <f aca="false" ca="false" dt2D="false" dtr="false" t="normal">SUM(P732:T732)</f>
        <v>34330.56</v>
      </c>
      <c r="O732" s="151" t="n"/>
      <c r="P732" s="63" t="n"/>
      <c r="Q732" s="63" t="n"/>
      <c r="R732" s="63" t="n"/>
      <c r="S732" s="63" t="n">
        <v>34330.56</v>
      </c>
      <c r="T732" s="63" t="n"/>
      <c r="U732" s="63" t="n">
        <f aca="false" ca="false" dt2D="false" dtr="false" t="normal">$N732/($K732+$L732)</f>
        <v>62.13676018099547</v>
      </c>
      <c r="V732" s="63" t="n">
        <f aca="false" ca="false" dt2D="false" dtr="false" t="normal">$N732/($K732+$L732)</f>
        <v>62.13676018099547</v>
      </c>
      <c r="W732" s="89" t="n">
        <v>2021</v>
      </c>
      <c r="X732" s="4" t="n">
        <f aca="false" ca="false" dt2D="false" dtr="false" t="normal">+N732-'Приложение №2'!F732</f>
        <v>0</v>
      </c>
      <c r="Y732" s="120" t="e">
        <f aca="false" ca="false" dt2D="false" dtr="false" t="normal">+P732-'[1]Приложение №1'!$P383</f>
        <v>#GETTING_DATA</v>
      </c>
      <c r="AA732" s="65" t="n">
        <f aca="false" ca="false" dt2D="false" dtr="false" t="normal">SUM(AB732:AP732)</f>
        <v>5816427.18</v>
      </c>
      <c r="AB732" s="68" t="n">
        <v>0</v>
      </c>
      <c r="AC732" s="68" t="n">
        <v>0</v>
      </c>
      <c r="AD732" s="68" t="n">
        <v>0</v>
      </c>
      <c r="AE732" s="68" t="n">
        <v>0</v>
      </c>
      <c r="AF732" s="68" t="n">
        <v>0</v>
      </c>
      <c r="AG732" s="68" t="n"/>
      <c r="AH732" s="68" t="n">
        <v>0</v>
      </c>
      <c r="AI732" s="68" t="n">
        <v>0</v>
      </c>
      <c r="AJ732" s="68" t="n">
        <v>0</v>
      </c>
      <c r="AK732" s="68" t="n">
        <v>0</v>
      </c>
      <c r="AL732" s="68" t="n">
        <v>2629249.6962732</v>
      </c>
      <c r="AM732" s="68" t="n">
        <v>2436590.82185652</v>
      </c>
      <c r="AN732" s="68" t="n">
        <v>581642.718</v>
      </c>
      <c r="AO732" s="63" t="n">
        <v>58164.2718</v>
      </c>
      <c r="AP732" s="69" t="n">
        <v>110779.67207028</v>
      </c>
      <c r="AQ732" s="55" t="n">
        <f aca="false" ca="false" dt2D="false" dtr="false" t="normal">+N732-'Приложение №2'!F732</f>
        <v>0</v>
      </c>
    </row>
    <row customHeight="true" ht="15" outlineLevel="0" r="733">
      <c r="A733" s="59" t="n">
        <f aca="false" ca="false" dt2D="false" dtr="false" t="normal">+A732+1</f>
        <v>710</v>
      </c>
      <c r="B733" s="60" t="n">
        <f aca="false" ca="false" dt2D="false" dtr="false" t="normal">+B732+1</f>
        <v>391</v>
      </c>
      <c r="C733" s="70" t="s">
        <v>702</v>
      </c>
      <c r="D733" s="70" t="s">
        <v>703</v>
      </c>
      <c r="E733" s="62" t="n">
        <v>1980</v>
      </c>
      <c r="F733" s="62" t="n">
        <v>1980</v>
      </c>
      <c r="G733" s="62" t="s">
        <v>92</v>
      </c>
      <c r="H733" s="62" t="n">
        <v>1</v>
      </c>
      <c r="I733" s="62" t="n">
        <v>1</v>
      </c>
      <c r="J733" s="68" t="n">
        <v>302.8</v>
      </c>
      <c r="K733" s="68" t="n">
        <v>285.9</v>
      </c>
      <c r="L733" s="68" t="n">
        <v>33.8</v>
      </c>
      <c r="M733" s="71" t="n">
        <v>17</v>
      </c>
      <c r="N733" s="65" t="n">
        <f aca="false" ca="false" dt2D="false" dtr="false" t="normal">+O733+P733+Q733+R733+S733+T733</f>
        <v>176774.62</v>
      </c>
      <c r="O733" s="68" t="n"/>
      <c r="P733" s="63" t="n"/>
      <c r="Q733" s="63" t="n"/>
      <c r="R733" s="63" t="n">
        <f aca="false" ca="false" dt2D="false" dtr="false" t="normal">35114.07+8896.83</f>
        <v>44010.9</v>
      </c>
      <c r="S733" s="63" t="n">
        <v>132763.72</v>
      </c>
      <c r="T733" s="68" t="n"/>
      <c r="U733" s="63" t="n">
        <f aca="false" ca="false" dt2D="false" dtr="false" t="normal">$N733/($K733+$L733)</f>
        <v>552.9390678761339</v>
      </c>
      <c r="V733" s="63" t="n">
        <f aca="false" ca="false" dt2D="false" dtr="false" t="normal">$N733/($K733+$L733)</f>
        <v>552.9390678761339</v>
      </c>
      <c r="W733" s="89" t="n">
        <v>2021</v>
      </c>
      <c r="X733" s="4" t="n">
        <f aca="false" ca="false" dt2D="false" dtr="false" t="normal">+N733-'Приложение №2'!F733</f>
        <v>0</v>
      </c>
      <c r="Y733" s="120" t="e">
        <f aca="false" ca="false" dt2D="false" dtr="false" t="normal">+P733-'[1]Приложение №1'!$P398</f>
        <v>#GETTING_DATA</v>
      </c>
      <c r="Z733" s="1" t="n">
        <f aca="false" ca="false" dt2D="false" dtr="false" t="normal">+(K733*6.45+L733*17.73)*12*10</f>
        <v>293199.48</v>
      </c>
      <c r="AA733" s="65" t="n">
        <f aca="false" ca="false" dt2D="false" dtr="false" t="normal">SUM(AB733:AP733)</f>
        <v>8896.83</v>
      </c>
      <c r="AB733" s="68" t="n"/>
      <c r="AC733" s="68" t="n"/>
      <c r="AD733" s="68" t="n"/>
      <c r="AE733" s="68" t="n"/>
      <c r="AF733" s="68" t="n"/>
      <c r="AG733" s="68" t="n"/>
      <c r="AH733" s="68" t="n"/>
      <c r="AI733" s="68" t="n"/>
      <c r="AJ733" s="68" t="n"/>
      <c r="AK733" s="68" t="n"/>
      <c r="AL733" s="68" t="n"/>
      <c r="AM733" s="68" t="n"/>
      <c r="AN733" s="68" t="n"/>
      <c r="AO733" s="63" t="n">
        <v>8896.83</v>
      </c>
      <c r="AP733" s="69" t="n"/>
      <c r="AQ733" s="55" t="n">
        <f aca="false" ca="false" dt2D="false" dtr="false" t="normal">+N733-'Приложение №2'!F733</f>
        <v>0</v>
      </c>
    </row>
    <row customHeight="true" ht="15" outlineLevel="0" r="734">
      <c r="A734" s="59" t="n">
        <f aca="false" ca="false" dt2D="false" dtr="false" t="normal">+A733+1</f>
        <v>711</v>
      </c>
      <c r="B734" s="60" t="n">
        <f aca="false" ca="false" dt2D="false" dtr="false" t="normal">+B733+1</f>
        <v>392</v>
      </c>
      <c r="C734" s="70" t="s">
        <v>702</v>
      </c>
      <c r="D734" s="70" t="s">
        <v>704</v>
      </c>
      <c r="E734" s="62" t="n">
        <v>1975</v>
      </c>
      <c r="F734" s="62" t="n">
        <v>2009</v>
      </c>
      <c r="G734" s="62" t="s">
        <v>92</v>
      </c>
      <c r="H734" s="62" t="n">
        <v>2</v>
      </c>
      <c r="I734" s="62" t="n">
        <v>2</v>
      </c>
      <c r="J734" s="68" t="n">
        <v>534.8</v>
      </c>
      <c r="K734" s="68" t="n">
        <v>492.9</v>
      </c>
      <c r="L734" s="68" t="n">
        <v>41.9</v>
      </c>
      <c r="M734" s="71" t="n">
        <v>23</v>
      </c>
      <c r="N734" s="65" t="n">
        <f aca="false" ca="false" dt2D="false" dtr="false" t="normal">SUM(P734:T734)</f>
        <v>122877.33</v>
      </c>
      <c r="O734" s="68" t="n"/>
      <c r="P734" s="63" t="n"/>
      <c r="Q734" s="63" t="n"/>
      <c r="R734" s="63" t="n">
        <v>76844</v>
      </c>
      <c r="S734" s="63" t="n">
        <v>46033.33</v>
      </c>
      <c r="T734" s="68" t="n"/>
      <c r="U734" s="63" t="n">
        <f aca="false" ca="false" dt2D="false" dtr="false" t="normal">$N734/($K734+$L734)</f>
        <v>229.76314510097234</v>
      </c>
      <c r="V734" s="63" t="n">
        <f aca="false" ca="false" dt2D="false" dtr="false" t="normal">$N734/($K734+$L734)</f>
        <v>229.76314510097234</v>
      </c>
      <c r="W734" s="89" t="n">
        <v>2021</v>
      </c>
      <c r="X734" s="4" t="n">
        <f aca="false" ca="false" dt2D="false" dtr="false" t="normal">+N734-'Приложение №2'!F734</f>
        <v>0</v>
      </c>
      <c r="Y734" s="120" t="e">
        <f aca="false" ca="false" dt2D="false" dtr="false" t="normal">+P734-'[1]Приложение №1'!$P487</f>
        <v>#GETTING_DATA</v>
      </c>
      <c r="AA734" s="65" t="n">
        <f aca="false" ca="false" dt2D="false" dtr="false" t="normal">SUM(AB734:AP734)</f>
        <v>5567433.790000001</v>
      </c>
      <c r="AB734" s="68" t="n">
        <v>0</v>
      </c>
      <c r="AC734" s="68" t="n">
        <v>0</v>
      </c>
      <c r="AD734" s="68" t="n">
        <v>203121.024582</v>
      </c>
      <c r="AE734" s="68" t="n">
        <v>0</v>
      </c>
      <c r="AF734" s="68" t="n">
        <v>0</v>
      </c>
      <c r="AG734" s="68" t="n"/>
      <c r="AH734" s="68" t="n">
        <v>0</v>
      </c>
      <c r="AI734" s="68" t="n">
        <v>0</v>
      </c>
      <c r="AJ734" s="68" t="n">
        <v>1941849.92505</v>
      </c>
      <c r="AK734" s="68" t="n">
        <v>0</v>
      </c>
      <c r="AL734" s="68" t="n">
        <v>0</v>
      </c>
      <c r="AM734" s="68" t="n">
        <v>3153714.002124</v>
      </c>
      <c r="AN734" s="68" t="n">
        <v>108699.7</v>
      </c>
      <c r="AO734" s="63" t="n">
        <v>44177.63</v>
      </c>
      <c r="AP734" s="69" t="n">
        <v>115871.508244</v>
      </c>
      <c r="AQ734" s="55" t="n">
        <f aca="false" ca="false" dt2D="false" dtr="false" t="normal">+N734-'Приложение №2'!F734</f>
        <v>0</v>
      </c>
    </row>
    <row customHeight="true" ht="15" outlineLevel="0" r="735">
      <c r="A735" s="59" t="n">
        <f aca="false" ca="false" dt2D="false" dtr="false" t="normal">+A734+1</f>
        <v>712</v>
      </c>
      <c r="B735" s="60" t="n">
        <f aca="false" ca="false" dt2D="false" dtr="false" t="normal">+B734+1</f>
        <v>393</v>
      </c>
      <c r="C735" s="70" t="s">
        <v>705</v>
      </c>
      <c r="D735" s="70" t="s">
        <v>706</v>
      </c>
      <c r="E735" s="62" t="n">
        <v>1989</v>
      </c>
      <c r="F735" s="62" t="n">
        <v>1989</v>
      </c>
      <c r="G735" s="62" t="s">
        <v>92</v>
      </c>
      <c r="H735" s="62" t="n">
        <v>2</v>
      </c>
      <c r="I735" s="62" t="n">
        <v>1</v>
      </c>
      <c r="J735" s="68" t="n">
        <v>1257.6</v>
      </c>
      <c r="K735" s="68" t="n">
        <v>1065.8</v>
      </c>
      <c r="L735" s="68" t="n">
        <v>0</v>
      </c>
      <c r="M735" s="71" t="n">
        <v>56</v>
      </c>
      <c r="N735" s="65" t="n">
        <f aca="false" ca="false" dt2D="false" dtr="false" t="normal">SUM(P735:T735)</f>
        <v>264357.25</v>
      </c>
      <c r="O735" s="68" t="n"/>
      <c r="P735" s="63" t="n"/>
      <c r="Q735" s="63" t="n"/>
      <c r="R735" s="63" t="n">
        <v>202168.65</v>
      </c>
      <c r="S735" s="63" t="n">
        <v>62188.6</v>
      </c>
      <c r="T735" s="68" t="n"/>
      <c r="U735" s="63" t="n">
        <f aca="false" ca="false" dt2D="false" dtr="false" t="normal">$N735/($K735+$L735)</f>
        <v>248.03645149183714</v>
      </c>
      <c r="V735" s="63" t="n">
        <f aca="false" ca="false" dt2D="false" dtr="false" t="normal">$N735/($K735+$L735)</f>
        <v>248.03645149183714</v>
      </c>
      <c r="W735" s="89" t="n">
        <v>2021</v>
      </c>
      <c r="X735" s="4" t="n">
        <f aca="false" ca="false" dt2D="false" dtr="false" t="normal">+N735-'Приложение №2'!F735</f>
        <v>0</v>
      </c>
      <c r="Y735" s="120" t="e">
        <f aca="false" ca="false" dt2D="false" dtr="false" t="normal">+P735-'[1]Приложение №1'!$P556</f>
        <v>#GETTING_DATA</v>
      </c>
      <c r="AA735" s="65" t="n">
        <f aca="false" ca="false" dt2D="false" dtr="false" t="normal">SUM(AB735:AP735)</f>
        <v>20404719.69</v>
      </c>
      <c r="AB735" s="68" t="n">
        <v>2582623.044708</v>
      </c>
      <c r="AC735" s="68" t="n">
        <v>917318.707746</v>
      </c>
      <c r="AD735" s="68" t="n">
        <v>348984.691608</v>
      </c>
      <c r="AE735" s="68" t="n">
        <v>1450061.501826</v>
      </c>
      <c r="AF735" s="68" t="n">
        <v>0</v>
      </c>
      <c r="AG735" s="68" t="n"/>
      <c r="AH735" s="68" t="n">
        <v>590239.536768</v>
      </c>
      <c r="AI735" s="68" t="n">
        <v>0</v>
      </c>
      <c r="AJ735" s="68" t="n">
        <v>3166460.991288</v>
      </c>
      <c r="AK735" s="68" t="n">
        <v>0</v>
      </c>
      <c r="AL735" s="68" t="n">
        <v>5511148.954332</v>
      </c>
      <c r="AM735" s="68" t="n">
        <v>5096985.040308</v>
      </c>
      <c r="AN735" s="68" t="n">
        <v>264357.25</v>
      </c>
      <c r="AO735" s="63" t="n">
        <v>46532</v>
      </c>
      <c r="AP735" s="69" t="n">
        <v>430007.971416</v>
      </c>
      <c r="AQ735" s="55" t="n">
        <f aca="false" ca="false" dt2D="false" dtr="false" t="normal">+N735-'Приложение №2'!F735</f>
        <v>0</v>
      </c>
    </row>
    <row customHeight="true" ht="15" outlineLevel="0" r="736">
      <c r="A736" s="59" t="n">
        <f aca="false" ca="false" dt2D="false" dtr="false" t="normal">+A735+1</f>
        <v>713</v>
      </c>
      <c r="B736" s="60" t="n">
        <f aca="false" ca="false" dt2D="false" dtr="false" t="normal">+B735+1</f>
        <v>394</v>
      </c>
      <c r="C736" s="70" t="s">
        <v>707</v>
      </c>
      <c r="D736" s="70" t="s">
        <v>708</v>
      </c>
      <c r="E736" s="62" t="n">
        <v>1995</v>
      </c>
      <c r="F736" s="62" t="n">
        <v>1995</v>
      </c>
      <c r="G736" s="62" t="s">
        <v>92</v>
      </c>
      <c r="H736" s="62" t="n">
        <v>2</v>
      </c>
      <c r="I736" s="62" t="n">
        <v>2</v>
      </c>
      <c r="J736" s="68" t="n">
        <v>627.59</v>
      </c>
      <c r="K736" s="68" t="n">
        <v>584.2</v>
      </c>
      <c r="L736" s="68" t="n">
        <v>0</v>
      </c>
      <c r="M736" s="71" t="n">
        <v>37</v>
      </c>
      <c r="N736" s="65" t="n">
        <f aca="false" ca="false" dt2D="false" dtr="false" t="normal">SUM(P736:T736)</f>
        <v>227216.73</v>
      </c>
      <c r="O736" s="68" t="n"/>
      <c r="P736" s="63" t="n"/>
      <c r="Q736" s="63" t="n"/>
      <c r="R736" s="63" t="n">
        <v>227216.73</v>
      </c>
      <c r="S736" s="63" t="n"/>
      <c r="T736" s="68" t="n"/>
      <c r="U736" s="63" t="n">
        <f aca="false" ca="false" dt2D="false" dtr="false" t="normal">$N736/($K736+$L736)</f>
        <v>388.9365457035262</v>
      </c>
      <c r="V736" s="63" t="n">
        <f aca="false" ca="false" dt2D="false" dtr="false" t="normal">$N736/($K736+$L736)</f>
        <v>388.9365457035262</v>
      </c>
      <c r="W736" s="89" t="n">
        <v>2021</v>
      </c>
      <c r="X736" s="4" t="n">
        <f aca="false" ca="false" dt2D="false" dtr="false" t="normal">+N736-'Приложение №2'!F736</f>
        <v>0</v>
      </c>
      <c r="Y736" s="120" t="e">
        <f aca="false" ca="false" dt2D="false" dtr="false" t="normal">+P736-'[1]Приложение №1'!$P557</f>
        <v>#GETTING_DATA</v>
      </c>
      <c r="AA736" s="65" t="n">
        <f aca="false" ca="false" dt2D="false" dtr="false" t="normal">SUM(AB736:AP736)</f>
        <v>7863162.579999999</v>
      </c>
      <c r="AB736" s="68" t="n">
        <v>0</v>
      </c>
      <c r="AC736" s="68" t="n">
        <v>0</v>
      </c>
      <c r="AD736" s="68" t="n">
        <v>0</v>
      </c>
      <c r="AE736" s="68" t="n">
        <v>0</v>
      </c>
      <c r="AF736" s="68" t="n">
        <v>0</v>
      </c>
      <c r="AG736" s="68" t="n"/>
      <c r="AH736" s="68" t="n">
        <v>0</v>
      </c>
      <c r="AI736" s="68" t="n">
        <v>0</v>
      </c>
      <c r="AJ736" s="68" t="n">
        <v>0</v>
      </c>
      <c r="AK736" s="68" t="n">
        <v>0</v>
      </c>
      <c r="AL736" s="68" t="n">
        <v>3936233.045514</v>
      </c>
      <c r="AM736" s="68" t="n">
        <v>3645080.159448</v>
      </c>
      <c r="AN736" s="68" t="n">
        <v>93234.52</v>
      </c>
      <c r="AO736" s="63" t="n">
        <v>22826.89</v>
      </c>
      <c r="AP736" s="69" t="n">
        <v>165787.965038</v>
      </c>
      <c r="AQ736" s="55" t="n">
        <f aca="false" ca="false" dt2D="false" dtr="false" t="normal">+N736-'Приложение №2'!F736</f>
        <v>0</v>
      </c>
    </row>
    <row customHeight="true" ht="15" outlineLevel="0" r="737">
      <c r="A737" s="59" t="n">
        <f aca="false" ca="false" dt2D="false" dtr="false" t="normal">+A736+1</f>
        <v>714</v>
      </c>
      <c r="B737" s="60" t="n">
        <f aca="false" ca="false" dt2D="false" dtr="false" t="normal">+B736+1</f>
        <v>395</v>
      </c>
      <c r="C737" s="70" t="s">
        <v>315</v>
      </c>
      <c r="D737" s="70" t="s">
        <v>709</v>
      </c>
      <c r="E737" s="62" t="n">
        <v>1985</v>
      </c>
      <c r="F737" s="62" t="n">
        <v>1985</v>
      </c>
      <c r="G737" s="62" t="s">
        <v>92</v>
      </c>
      <c r="H737" s="62" t="n">
        <v>2</v>
      </c>
      <c r="I737" s="62" t="n">
        <v>3</v>
      </c>
      <c r="J737" s="68" t="n">
        <v>815.3</v>
      </c>
      <c r="K737" s="68" t="n">
        <v>732.1</v>
      </c>
      <c r="L737" s="68" t="n">
        <v>0</v>
      </c>
      <c r="M737" s="71" t="n">
        <v>26</v>
      </c>
      <c r="N737" s="65" t="n">
        <f aca="false" ca="false" dt2D="false" dtr="false" t="normal">+O737+P737+Q737+R737+S737+T737</f>
        <v>85494.24</v>
      </c>
      <c r="O737" s="68" t="n"/>
      <c r="P737" s="63" t="n"/>
      <c r="Q737" s="63" t="n"/>
      <c r="R737" s="63" t="n">
        <f aca="false" ca="false" dt2D="false" dtr="false" t="normal">57785.83+27708.41</f>
        <v>85494.24</v>
      </c>
      <c r="S737" s="63" t="n"/>
      <c r="T737" s="68" t="n"/>
      <c r="U737" s="63" t="n">
        <f aca="false" ca="false" dt2D="false" dtr="false" t="normal">$N737/($K737+$L737)</f>
        <v>116.77945635842099</v>
      </c>
      <c r="V737" s="63" t="n">
        <f aca="false" ca="false" dt2D="false" dtr="false" t="normal">$N737/($K737+$L737)</f>
        <v>116.77945635842099</v>
      </c>
      <c r="W737" s="89" t="n">
        <v>2021</v>
      </c>
      <c r="X737" s="4" t="n">
        <f aca="false" ca="false" dt2D="false" dtr="false" t="normal">+N737-'Приложение №2'!F737</f>
        <v>0</v>
      </c>
      <c r="Y737" s="120" t="e">
        <f aca="false" ca="false" dt2D="false" dtr="false" t="normal">+P737-'[1]Приложение №1'!$P451</f>
        <v>#GETTING_DATA</v>
      </c>
      <c r="AA737" s="65" t="n">
        <f aca="false" ca="false" dt2D="false" dtr="false" t="normal">SUM(AB737:AP737)</f>
        <v>85494.24</v>
      </c>
      <c r="AB737" s="68" t="n">
        <v>0</v>
      </c>
      <c r="AC737" s="68" t="n">
        <v>0</v>
      </c>
      <c r="AD737" s="68" t="n">
        <v>0</v>
      </c>
      <c r="AE737" s="68" t="n">
        <v>0</v>
      </c>
      <c r="AF737" s="68" t="n">
        <v>0</v>
      </c>
      <c r="AG737" s="68" t="n"/>
      <c r="AH737" s="68" t="n">
        <v>0</v>
      </c>
      <c r="AI737" s="68" t="n">
        <v>0</v>
      </c>
      <c r="AJ737" s="68" t="n">
        <v>0</v>
      </c>
      <c r="AK737" s="68" t="n">
        <v>0</v>
      </c>
      <c r="AL737" s="68" t="n">
        <v>0</v>
      </c>
      <c r="AM737" s="68" t="n"/>
      <c r="AN737" s="68" t="n">
        <v>57785.83</v>
      </c>
      <c r="AO737" s="63" t="n">
        <v>27708.41</v>
      </c>
      <c r="AP737" s="69" t="n"/>
      <c r="AQ737" s="55" t="n">
        <f aca="false" ca="false" dt2D="false" dtr="false" t="normal">+N737-'Приложение №2'!F737</f>
        <v>0</v>
      </c>
    </row>
    <row customHeight="true" ht="15" outlineLevel="0" r="738">
      <c r="A738" s="59" t="n">
        <f aca="false" ca="false" dt2D="false" dtr="false" t="normal">+A737+1</f>
        <v>715</v>
      </c>
      <c r="B738" s="60" t="n">
        <f aca="false" ca="false" dt2D="false" dtr="false" t="normal">+B737+1</f>
        <v>396</v>
      </c>
      <c r="C738" s="70" t="s">
        <v>315</v>
      </c>
      <c r="D738" s="70" t="s">
        <v>710</v>
      </c>
      <c r="E738" s="62" t="n">
        <v>1985</v>
      </c>
      <c r="F738" s="62" t="n">
        <v>1985</v>
      </c>
      <c r="G738" s="62" t="s">
        <v>92</v>
      </c>
      <c r="H738" s="62" t="n">
        <v>2</v>
      </c>
      <c r="I738" s="62" t="n">
        <v>3</v>
      </c>
      <c r="J738" s="68" t="n">
        <v>831.5</v>
      </c>
      <c r="K738" s="68" t="n">
        <v>743.7</v>
      </c>
      <c r="L738" s="68" t="n">
        <v>0</v>
      </c>
      <c r="M738" s="71" t="n">
        <v>27</v>
      </c>
      <c r="N738" s="65" t="n">
        <f aca="false" ca="false" dt2D="false" dtr="false" t="normal">+O738+P738+Q738+R738+S738+T738</f>
        <v>85507.32</v>
      </c>
      <c r="O738" s="68" t="n"/>
      <c r="P738" s="63" t="n"/>
      <c r="Q738" s="63" t="n"/>
      <c r="R738" s="63" t="n">
        <f aca="false" ca="false" dt2D="false" dtr="false" t="normal">57785.83+27721.49</f>
        <v>85507.32</v>
      </c>
      <c r="S738" s="63" t="n"/>
      <c r="T738" s="68" t="n"/>
      <c r="U738" s="63" t="n">
        <f aca="false" ca="false" dt2D="false" dtr="false" t="normal">$N738/($K738+$L738)</f>
        <v>114.97555465913675</v>
      </c>
      <c r="V738" s="63" t="n">
        <f aca="false" ca="false" dt2D="false" dtr="false" t="normal">$N738/($K738+$L738)</f>
        <v>114.97555465913675</v>
      </c>
      <c r="W738" s="89" t="n">
        <v>2021</v>
      </c>
      <c r="X738" s="4" t="n">
        <f aca="false" ca="false" dt2D="false" dtr="false" t="normal">+N738-'Приложение №2'!F738</f>
        <v>0</v>
      </c>
      <c r="Y738" s="120" t="e">
        <f aca="false" ca="false" dt2D="false" dtr="false" t="normal">+P738-'[1]Приложение №1'!$P452</f>
        <v>#GETTING_DATA</v>
      </c>
      <c r="AA738" s="65" t="n">
        <f aca="false" ca="false" dt2D="false" dtr="false" t="normal">SUM(AB738:AP738)</f>
        <v>85507.32</v>
      </c>
      <c r="AB738" s="68" t="n">
        <v>0</v>
      </c>
      <c r="AC738" s="68" t="n">
        <v>0</v>
      </c>
      <c r="AD738" s="68" t="n">
        <v>0</v>
      </c>
      <c r="AE738" s="68" t="n">
        <v>0</v>
      </c>
      <c r="AF738" s="68" t="n">
        <v>0</v>
      </c>
      <c r="AG738" s="68" t="n"/>
      <c r="AH738" s="68" t="n">
        <v>0</v>
      </c>
      <c r="AI738" s="68" t="n">
        <v>0</v>
      </c>
      <c r="AJ738" s="68" t="n">
        <v>0</v>
      </c>
      <c r="AK738" s="68" t="n">
        <v>0</v>
      </c>
      <c r="AL738" s="68" t="n">
        <v>0</v>
      </c>
      <c r="AM738" s="68" t="n"/>
      <c r="AN738" s="68" t="n">
        <v>57785.83</v>
      </c>
      <c r="AO738" s="63" t="n">
        <v>27721.49</v>
      </c>
      <c r="AP738" s="69" t="n"/>
      <c r="AQ738" s="55" t="n">
        <f aca="false" ca="false" dt2D="false" dtr="false" t="normal">+N738-'Приложение №2'!F738</f>
        <v>0</v>
      </c>
    </row>
    <row customHeight="true" ht="15" outlineLevel="0" r="739">
      <c r="A739" s="59" t="n">
        <f aca="false" ca="false" dt2D="false" dtr="false" t="normal">+A738+1</f>
        <v>716</v>
      </c>
      <c r="B739" s="60" t="n">
        <f aca="false" ca="false" dt2D="false" dtr="false" t="normal">+B738+1</f>
        <v>397</v>
      </c>
      <c r="C739" s="70" t="s">
        <v>315</v>
      </c>
      <c r="D739" s="70" t="s">
        <v>711</v>
      </c>
      <c r="E739" s="62" t="n">
        <v>1986</v>
      </c>
      <c r="F739" s="62" t="n">
        <v>1986</v>
      </c>
      <c r="G739" s="62" t="s">
        <v>92</v>
      </c>
      <c r="H739" s="62" t="n">
        <v>2</v>
      </c>
      <c r="I739" s="62" t="n">
        <v>3</v>
      </c>
      <c r="J739" s="68" t="n">
        <v>1374.8</v>
      </c>
      <c r="K739" s="68" t="n">
        <v>1241</v>
      </c>
      <c r="L739" s="68" t="n">
        <v>0</v>
      </c>
      <c r="M739" s="71" t="n">
        <v>44</v>
      </c>
      <c r="N739" s="65" t="n">
        <f aca="false" ca="false" dt2D="false" dtr="false" t="normal">+O739+P739+Q739+R739+S739+T739</f>
        <v>90159.45999999999</v>
      </c>
      <c r="O739" s="68" t="n"/>
      <c r="P739" s="63" t="n"/>
      <c r="Q739" s="63" t="n"/>
      <c r="R739" s="63" t="n">
        <f aca="false" ca="false" dt2D="false" dtr="false" t="normal">59879.46+30280</f>
        <v>90159.45999999999</v>
      </c>
      <c r="S739" s="63" t="n"/>
      <c r="T739" s="68" t="n"/>
      <c r="U739" s="63" t="n">
        <f aca="false" ca="false" dt2D="false" dtr="false" t="normal">$N739/($K739+$L739)</f>
        <v>72.65065269943594</v>
      </c>
      <c r="V739" s="63" t="n">
        <f aca="false" ca="false" dt2D="false" dtr="false" t="normal">$N739/($K739+$L739)</f>
        <v>72.65065269943594</v>
      </c>
      <c r="W739" s="89" t="n">
        <v>2021</v>
      </c>
      <c r="X739" s="4" t="n">
        <f aca="false" ca="false" dt2D="false" dtr="false" t="normal">+N739-'Приложение №2'!F739</f>
        <v>0</v>
      </c>
      <c r="Y739" s="120" t="e">
        <f aca="false" ca="false" dt2D="false" dtr="false" t="normal">+P739-'[1]Приложение №1'!$P453</f>
        <v>#GETTING_DATA</v>
      </c>
      <c r="AA739" s="65" t="n">
        <f aca="false" ca="false" dt2D="false" dtr="false" t="normal">SUM(AB739:AP739)</f>
        <v>90159.45999999999</v>
      </c>
      <c r="AB739" s="68" t="n">
        <v>0</v>
      </c>
      <c r="AC739" s="68" t="n">
        <v>0</v>
      </c>
      <c r="AD739" s="68" t="n">
        <v>0</v>
      </c>
      <c r="AE739" s="68" t="n">
        <v>0</v>
      </c>
      <c r="AF739" s="68" t="n">
        <v>0</v>
      </c>
      <c r="AG739" s="68" t="n"/>
      <c r="AH739" s="68" t="n">
        <v>0</v>
      </c>
      <c r="AI739" s="68" t="n">
        <v>0</v>
      </c>
      <c r="AJ739" s="68" t="n">
        <v>0</v>
      </c>
      <c r="AK739" s="68" t="n">
        <v>0</v>
      </c>
      <c r="AL739" s="68" t="n">
        <v>0</v>
      </c>
      <c r="AM739" s="68" t="n"/>
      <c r="AN739" s="68" t="n">
        <v>59879.46</v>
      </c>
      <c r="AO739" s="63" t="n">
        <v>30280</v>
      </c>
      <c r="AP739" s="69" t="n"/>
      <c r="AQ739" s="55" t="n">
        <f aca="false" ca="false" dt2D="false" dtr="false" t="normal">+N739-'Приложение №2'!F739</f>
        <v>0</v>
      </c>
    </row>
    <row customHeight="true" ht="15" outlineLevel="0" r="740">
      <c r="A740" s="59" t="n">
        <f aca="false" ca="false" dt2D="false" dtr="false" t="normal">+A739+1</f>
        <v>717</v>
      </c>
      <c r="B740" s="60" t="n">
        <f aca="false" ca="false" dt2D="false" dtr="false" t="normal">+B739+1</f>
        <v>398</v>
      </c>
      <c r="C740" s="70" t="s">
        <v>315</v>
      </c>
      <c r="D740" s="70" t="s">
        <v>712</v>
      </c>
      <c r="E740" s="62" t="n">
        <v>1987</v>
      </c>
      <c r="F740" s="62" t="n">
        <v>1987</v>
      </c>
      <c r="G740" s="62" t="s">
        <v>92</v>
      </c>
      <c r="H740" s="62" t="n">
        <v>2</v>
      </c>
      <c r="I740" s="62" t="n">
        <v>3</v>
      </c>
      <c r="J740" s="68" t="n">
        <v>908.4</v>
      </c>
      <c r="K740" s="68" t="n">
        <v>822</v>
      </c>
      <c r="L740" s="68" t="n">
        <v>0</v>
      </c>
      <c r="M740" s="71" t="n">
        <v>19</v>
      </c>
      <c r="N740" s="65" t="n">
        <f aca="false" ca="false" dt2D="false" dtr="false" t="normal">+O740+P740+Q740+R740+S740+T740</f>
        <v>86248.69</v>
      </c>
      <c r="O740" s="68" t="n"/>
      <c r="P740" s="63" t="n"/>
      <c r="Q740" s="63" t="n"/>
      <c r="R740" s="63" t="n">
        <f aca="false" ca="false" dt2D="false" dtr="false" t="normal">58524.05+27724.64</f>
        <v>86248.69</v>
      </c>
      <c r="S740" s="63" t="n"/>
      <c r="T740" s="68" t="n"/>
      <c r="U740" s="63" t="n">
        <f aca="false" ca="false" dt2D="false" dtr="false" t="normal">$N740/($K740+$L740)</f>
        <v>104.92541362530415</v>
      </c>
      <c r="V740" s="63" t="n">
        <f aca="false" ca="false" dt2D="false" dtr="false" t="normal">$N740/($K740+$L740)</f>
        <v>104.92541362530415</v>
      </c>
      <c r="W740" s="89" t="n">
        <v>2021</v>
      </c>
      <c r="X740" s="4" t="n">
        <f aca="false" ca="false" dt2D="false" dtr="false" t="normal">+N740-'Приложение №2'!F740</f>
        <v>0</v>
      </c>
      <c r="Y740" s="120" t="e">
        <f aca="false" ca="false" dt2D="false" dtr="false" t="normal">+P740-'[1]Приложение №1'!$P453</f>
        <v>#GETTING_DATA</v>
      </c>
      <c r="AA740" s="65" t="n">
        <f aca="false" ca="false" dt2D="false" dtr="false" t="normal">SUM(AB740:AP740)</f>
        <v>86248.69</v>
      </c>
      <c r="AB740" s="68" t="n">
        <v>0</v>
      </c>
      <c r="AC740" s="68" t="n">
        <v>0</v>
      </c>
      <c r="AD740" s="68" t="n">
        <v>0</v>
      </c>
      <c r="AE740" s="68" t="n">
        <v>0</v>
      </c>
      <c r="AF740" s="68" t="n">
        <v>0</v>
      </c>
      <c r="AG740" s="68" t="n"/>
      <c r="AH740" s="68" t="n">
        <v>0</v>
      </c>
      <c r="AI740" s="68" t="n">
        <v>0</v>
      </c>
      <c r="AJ740" s="68" t="n">
        <v>0</v>
      </c>
      <c r="AK740" s="68" t="n">
        <v>0</v>
      </c>
      <c r="AL740" s="68" t="n">
        <v>0</v>
      </c>
      <c r="AM740" s="68" t="n"/>
      <c r="AN740" s="68" t="n">
        <v>58524.05</v>
      </c>
      <c r="AO740" s="63" t="n">
        <v>27724.64</v>
      </c>
      <c r="AP740" s="69" t="n"/>
      <c r="AQ740" s="55" t="n">
        <f aca="false" ca="false" dt2D="false" dtr="false" t="normal">+N740-'Приложение №2'!F740</f>
        <v>0</v>
      </c>
    </row>
    <row customHeight="true" ht="15" outlineLevel="0" r="741">
      <c r="A741" s="59" t="n">
        <f aca="false" ca="false" dt2D="false" dtr="false" t="normal">+A740+1</f>
        <v>718</v>
      </c>
      <c r="B741" s="60" t="n">
        <f aca="false" ca="false" dt2D="false" dtr="false" t="normal">+B740+1</f>
        <v>399</v>
      </c>
      <c r="C741" s="70" t="s">
        <v>315</v>
      </c>
      <c r="D741" s="70" t="s">
        <v>713</v>
      </c>
      <c r="E741" s="62" t="n">
        <v>1985</v>
      </c>
      <c r="F741" s="62" t="n">
        <v>1985</v>
      </c>
      <c r="G741" s="62" t="s">
        <v>92</v>
      </c>
      <c r="H741" s="62" t="n">
        <v>2</v>
      </c>
      <c r="I741" s="62" t="n">
        <v>3</v>
      </c>
      <c r="J741" s="68" t="n">
        <v>899.1</v>
      </c>
      <c r="K741" s="68" t="n">
        <v>813.2</v>
      </c>
      <c r="L741" s="68" t="n">
        <v>0</v>
      </c>
      <c r="M741" s="71" t="n">
        <v>22</v>
      </c>
      <c r="N741" s="65" t="n">
        <f aca="false" ca="false" dt2D="false" dtr="false" t="normal">+O741+P741+Q741+R741+S741+T741</f>
        <v>84511.06</v>
      </c>
      <c r="O741" s="68" t="n"/>
      <c r="P741" s="63" t="n">
        <f aca="false" ca="false" dt2D="false" dtr="false" t="normal">56836.72+1483.85</f>
        <v>58320.57</v>
      </c>
      <c r="Q741" s="63" t="n"/>
      <c r="R741" s="63" t="n">
        <v>26190.49</v>
      </c>
      <c r="S741" s="63" t="n"/>
      <c r="T741" s="68" t="n"/>
      <c r="U741" s="63" t="n">
        <f aca="false" ca="false" dt2D="false" dtr="false" t="normal">$N741/($K741+$L741)</f>
        <v>103.92407771765862</v>
      </c>
      <c r="V741" s="63" t="n">
        <f aca="false" ca="false" dt2D="false" dtr="false" t="normal">$N741/($K741+$L741)</f>
        <v>103.92407771765862</v>
      </c>
      <c r="W741" s="89" t="n">
        <v>2021</v>
      </c>
      <c r="X741" s="4" t="n">
        <f aca="false" ca="false" dt2D="false" dtr="false" t="normal">+N741-'Приложение №2'!F741</f>
        <v>0</v>
      </c>
      <c r="Y741" s="120" t="e">
        <f aca="false" ca="false" dt2D="false" dtr="false" t="normal">+P741-'[1]Приложение №1'!$P450</f>
        <v>#GETTING_DATA</v>
      </c>
      <c r="AA741" s="65" t="n">
        <f aca="false" ca="false" dt2D="false" dtr="false" t="normal">SUM(AB741:AP741)</f>
        <v>84511.06</v>
      </c>
      <c r="AB741" s="68" t="n">
        <v>0</v>
      </c>
      <c r="AC741" s="68" t="n">
        <v>0</v>
      </c>
      <c r="AD741" s="68" t="n">
        <v>0</v>
      </c>
      <c r="AE741" s="68" t="n">
        <v>0</v>
      </c>
      <c r="AF741" s="68" t="n">
        <v>0</v>
      </c>
      <c r="AG741" s="68" t="n"/>
      <c r="AH741" s="68" t="n">
        <v>0</v>
      </c>
      <c r="AI741" s="68" t="n">
        <v>0</v>
      </c>
      <c r="AJ741" s="68" t="n">
        <v>0</v>
      </c>
      <c r="AK741" s="68" t="n">
        <v>0</v>
      </c>
      <c r="AL741" s="68" t="n">
        <v>0</v>
      </c>
      <c r="AM741" s="68" t="n"/>
      <c r="AN741" s="68" t="n">
        <v>56836.72</v>
      </c>
      <c r="AO741" s="63" t="n">
        <v>27674.34</v>
      </c>
      <c r="AP741" s="69" t="n"/>
      <c r="AQ741" s="55" t="n">
        <f aca="false" ca="false" dt2D="false" dtr="false" t="normal">+N741-'Приложение №2'!F741</f>
        <v>0</v>
      </c>
    </row>
    <row customHeight="true" ht="15" outlineLevel="0" r="742">
      <c r="A742" s="59" t="n">
        <f aca="false" ca="false" dt2D="false" dtr="false" t="normal">+A741+1</f>
        <v>719</v>
      </c>
      <c r="B742" s="60" t="n">
        <f aca="false" ca="false" dt2D="false" dtr="false" t="normal">+B741+1</f>
        <v>400</v>
      </c>
      <c r="C742" s="70" t="s">
        <v>315</v>
      </c>
      <c r="D742" s="70" t="s">
        <v>714</v>
      </c>
      <c r="E742" s="62" t="n">
        <v>1985</v>
      </c>
      <c r="F742" s="62" t="n">
        <v>1985</v>
      </c>
      <c r="G742" s="62" t="s">
        <v>92</v>
      </c>
      <c r="H742" s="62" t="n">
        <v>2</v>
      </c>
      <c r="I742" s="62" t="n">
        <v>3</v>
      </c>
      <c r="J742" s="68" t="n">
        <v>918.1</v>
      </c>
      <c r="K742" s="68" t="n">
        <v>832.1</v>
      </c>
      <c r="L742" s="68" t="n">
        <v>0</v>
      </c>
      <c r="M742" s="71" t="n">
        <v>26</v>
      </c>
      <c r="N742" s="65" t="n">
        <f aca="false" ca="false" dt2D="false" dtr="false" t="normal">+O742+P742+Q742+R742+S742+T742</f>
        <v>84638.61</v>
      </c>
      <c r="O742" s="68" t="n"/>
      <c r="P742" s="63" t="n">
        <f aca="false" ca="false" dt2D="false" dtr="false" t="normal">56876.27+1530.93</f>
        <v>58407.2</v>
      </c>
      <c r="Q742" s="63" t="n"/>
      <c r="R742" s="63" t="n">
        <v>26231.41</v>
      </c>
      <c r="S742" s="63" t="n"/>
      <c r="T742" s="68" t="n"/>
      <c r="U742" s="63" t="n">
        <f aca="false" ca="false" dt2D="false" dtr="false" t="normal">$N742/($K742+$L742)</f>
        <v>101.71687297199855</v>
      </c>
      <c r="V742" s="63" t="n">
        <f aca="false" ca="false" dt2D="false" dtr="false" t="normal">$N742/($K742+$L742)</f>
        <v>101.71687297199855</v>
      </c>
      <c r="W742" s="89" t="n">
        <v>2021</v>
      </c>
      <c r="X742" s="4" t="n">
        <f aca="false" ca="false" dt2D="false" dtr="false" t="normal">+N742-'Приложение №2'!F742</f>
        <v>0</v>
      </c>
      <c r="Y742" s="120" t="e">
        <f aca="false" ca="false" dt2D="false" dtr="false" t="normal">+P742-'[1]Приложение №1'!$P451</f>
        <v>#GETTING_DATA</v>
      </c>
      <c r="AA742" s="65" t="n">
        <f aca="false" ca="false" dt2D="false" dtr="false" t="normal">SUM(AB742:AP742)</f>
        <v>84638.61</v>
      </c>
      <c r="AB742" s="68" t="n">
        <v>0</v>
      </c>
      <c r="AC742" s="68" t="n">
        <v>0</v>
      </c>
      <c r="AD742" s="68" t="n">
        <v>0</v>
      </c>
      <c r="AE742" s="68" t="n">
        <v>0</v>
      </c>
      <c r="AF742" s="68" t="n">
        <v>0</v>
      </c>
      <c r="AG742" s="68" t="n"/>
      <c r="AH742" s="68" t="n">
        <v>0</v>
      </c>
      <c r="AI742" s="68" t="n">
        <v>0</v>
      </c>
      <c r="AJ742" s="68" t="n">
        <v>0</v>
      </c>
      <c r="AK742" s="68" t="n">
        <v>0</v>
      </c>
      <c r="AL742" s="68" t="n">
        <v>0</v>
      </c>
      <c r="AM742" s="68" t="n"/>
      <c r="AN742" s="68" t="n">
        <v>56876.27</v>
      </c>
      <c r="AO742" s="63" t="n">
        <v>27762.34</v>
      </c>
      <c r="AP742" s="69" t="n"/>
      <c r="AQ742" s="55" t="n">
        <f aca="false" ca="false" dt2D="false" dtr="false" t="normal">+N742-'Приложение №2'!F742</f>
        <v>0</v>
      </c>
    </row>
    <row customHeight="true" ht="15" outlineLevel="0" r="743">
      <c r="A743" s="59" t="n">
        <f aca="false" ca="false" dt2D="false" dtr="false" t="normal">+A742+1</f>
        <v>720</v>
      </c>
      <c r="B743" s="60" t="n">
        <f aca="false" ca="false" dt2D="false" dtr="false" t="normal">+B742+1</f>
        <v>401</v>
      </c>
      <c r="C743" s="70" t="s">
        <v>315</v>
      </c>
      <c r="D743" s="70" t="s">
        <v>715</v>
      </c>
      <c r="E743" s="62" t="n">
        <v>1985</v>
      </c>
      <c r="F743" s="62" t="n">
        <v>1985</v>
      </c>
      <c r="G743" s="62" t="s">
        <v>92</v>
      </c>
      <c r="H743" s="62" t="n">
        <v>2</v>
      </c>
      <c r="I743" s="62" t="n">
        <v>3</v>
      </c>
      <c r="J743" s="68" t="n">
        <v>911.7</v>
      </c>
      <c r="K743" s="68" t="n">
        <v>824.1</v>
      </c>
      <c r="L743" s="68" t="n">
        <v>0</v>
      </c>
      <c r="M743" s="71" t="n">
        <v>20</v>
      </c>
      <c r="N743" s="65" t="n">
        <f aca="false" ca="false" dt2D="false" dtr="false" t="normal">+O743+P743+Q743+R743+S743+T743</f>
        <v>85764.96</v>
      </c>
      <c r="O743" s="68" t="n"/>
      <c r="P743" s="63" t="n">
        <f aca="false" ca="false" dt2D="false" dtr="false" t="normal">58023.12+1173.14</f>
        <v>59196.26</v>
      </c>
      <c r="Q743" s="63" t="n"/>
      <c r="R743" s="63" t="n">
        <v>26568.7</v>
      </c>
      <c r="S743" s="63" t="n"/>
      <c r="T743" s="68" t="n"/>
      <c r="U743" s="63" t="n">
        <f aca="false" ca="false" dt2D="false" dtr="false" t="normal">$N743/($K743+$L743)</f>
        <v>104.07105933745905</v>
      </c>
      <c r="V743" s="63" t="n">
        <f aca="false" ca="false" dt2D="false" dtr="false" t="normal">$N743/($K743+$L743)</f>
        <v>104.07105933745905</v>
      </c>
      <c r="W743" s="89" t="n">
        <v>2021</v>
      </c>
      <c r="X743" s="4" t="n">
        <f aca="false" ca="false" dt2D="false" dtr="false" t="normal">+N743-'Приложение №2'!F743</f>
        <v>0</v>
      </c>
      <c r="Y743" s="120" t="e">
        <f aca="false" ca="false" dt2D="false" dtr="false" t="normal">+P743-'[1]Приложение №1'!$P452</f>
        <v>#GETTING_DATA</v>
      </c>
      <c r="AA743" s="65" t="n">
        <f aca="false" ca="false" dt2D="false" dtr="false" t="normal">SUM(AB743:AP743)</f>
        <v>85764.96</v>
      </c>
      <c r="AB743" s="68" t="n">
        <v>0</v>
      </c>
      <c r="AC743" s="68" t="n">
        <v>0</v>
      </c>
      <c r="AD743" s="68" t="n">
        <v>0</v>
      </c>
      <c r="AE743" s="68" t="n">
        <v>0</v>
      </c>
      <c r="AF743" s="68" t="n">
        <v>0</v>
      </c>
      <c r="AG743" s="68" t="n"/>
      <c r="AH743" s="68" t="n">
        <v>0</v>
      </c>
      <c r="AI743" s="68" t="n">
        <v>0</v>
      </c>
      <c r="AJ743" s="68" t="n">
        <v>0</v>
      </c>
      <c r="AK743" s="68" t="n">
        <v>0</v>
      </c>
      <c r="AL743" s="68" t="n">
        <v>0</v>
      </c>
      <c r="AM743" s="68" t="n"/>
      <c r="AN743" s="68" t="n">
        <v>58023.12</v>
      </c>
      <c r="AO743" s="63" t="n">
        <v>27741.84</v>
      </c>
      <c r="AP743" s="69" t="n"/>
      <c r="AQ743" s="55" t="n">
        <f aca="false" ca="false" dt2D="false" dtr="false" t="normal">+N743-'Приложение №2'!F743</f>
        <v>0</v>
      </c>
    </row>
    <row customHeight="true" ht="15" outlineLevel="0" r="744">
      <c r="A744" s="59" t="n">
        <f aca="false" ca="false" dt2D="false" dtr="false" t="normal">+A743+1</f>
        <v>721</v>
      </c>
      <c r="B744" s="60" t="n">
        <f aca="false" ca="false" dt2D="false" dtr="false" t="normal">+B743+1</f>
        <v>402</v>
      </c>
      <c r="C744" s="70" t="s">
        <v>315</v>
      </c>
      <c r="D744" s="70" t="s">
        <v>716</v>
      </c>
      <c r="E744" s="62" t="n">
        <v>1987</v>
      </c>
      <c r="F744" s="62" t="n">
        <v>1987</v>
      </c>
      <c r="G744" s="62" t="s">
        <v>92</v>
      </c>
      <c r="H744" s="62" t="n">
        <v>2</v>
      </c>
      <c r="I744" s="62" t="n">
        <v>3</v>
      </c>
      <c r="J744" s="68" t="n">
        <v>958.5</v>
      </c>
      <c r="K744" s="68" t="n">
        <v>886.3</v>
      </c>
      <c r="L744" s="68" t="n">
        <v>0</v>
      </c>
      <c r="M744" s="71" t="n">
        <v>25</v>
      </c>
      <c r="N744" s="65" t="n">
        <f aca="false" ca="false" dt2D="false" dtr="false" t="normal">+O744+P744+Q744+R744+S744+T744</f>
        <v>83220.56</v>
      </c>
      <c r="O744" s="68" t="n"/>
      <c r="P744" s="63" t="n">
        <f aca="false" ca="false" dt2D="false" dtr="false" t="normal">55160.77+2244.8</f>
        <v>57405.57</v>
      </c>
      <c r="Q744" s="63" t="n"/>
      <c r="R744" s="63" t="n">
        <v>25814.99</v>
      </c>
      <c r="S744" s="63" t="n"/>
      <c r="T744" s="68" t="n"/>
      <c r="U744" s="63" t="n">
        <f aca="false" ca="false" dt2D="false" dtr="false" t="normal">$N744/($K744+$L744)</f>
        <v>93.89660385873857</v>
      </c>
      <c r="V744" s="63" t="n">
        <f aca="false" ca="false" dt2D="false" dtr="false" t="normal">$N744/($K744+$L744)</f>
        <v>93.89660385873857</v>
      </c>
      <c r="W744" s="89" t="n">
        <v>2021</v>
      </c>
      <c r="X744" s="4" t="n">
        <f aca="false" ca="false" dt2D="false" dtr="false" t="normal">+N744-'Приложение №2'!F744</f>
        <v>0</v>
      </c>
      <c r="Y744" s="120" t="e">
        <f aca="false" ca="false" dt2D="false" dtr="false" t="normal">+P744-'[1]Приложение №1'!$P453</f>
        <v>#GETTING_DATA</v>
      </c>
      <c r="AA744" s="65" t="n">
        <f aca="false" ca="false" dt2D="false" dtr="false" t="normal">SUM(AB744:AP744)</f>
        <v>83220.56</v>
      </c>
      <c r="AB744" s="68" t="n">
        <v>0</v>
      </c>
      <c r="AC744" s="68" t="n">
        <v>0</v>
      </c>
      <c r="AD744" s="68" t="n">
        <v>0</v>
      </c>
      <c r="AE744" s="68" t="n">
        <v>0</v>
      </c>
      <c r="AF744" s="68" t="n">
        <v>0</v>
      </c>
      <c r="AG744" s="68" t="n"/>
      <c r="AH744" s="68" t="n">
        <v>0</v>
      </c>
      <c r="AI744" s="68" t="n">
        <v>0</v>
      </c>
      <c r="AJ744" s="68" t="n">
        <v>0</v>
      </c>
      <c r="AK744" s="68" t="n">
        <v>0</v>
      </c>
      <c r="AL744" s="68" t="n">
        <v>0</v>
      </c>
      <c r="AM744" s="68" t="n"/>
      <c r="AN744" s="68" t="n">
        <v>55160.77</v>
      </c>
      <c r="AO744" s="63" t="n">
        <v>28059.79</v>
      </c>
      <c r="AP744" s="69" t="n"/>
      <c r="AQ744" s="55" t="n">
        <f aca="false" ca="false" dt2D="false" dtr="false" t="normal">+N744-'Приложение №2'!F744</f>
        <v>0</v>
      </c>
    </row>
    <row customHeight="true" ht="15" outlineLevel="0" r="745">
      <c r="A745" s="59" t="n">
        <f aca="false" ca="false" dt2D="false" dtr="false" t="normal">+A744+1</f>
        <v>722</v>
      </c>
      <c r="B745" s="60" t="n">
        <f aca="false" ca="false" dt2D="false" dtr="false" t="normal">+B744+1</f>
        <v>403</v>
      </c>
      <c r="C745" s="70" t="s">
        <v>315</v>
      </c>
      <c r="D745" s="70" t="s">
        <v>717</v>
      </c>
      <c r="E745" s="62" t="n">
        <v>1988</v>
      </c>
      <c r="F745" s="62" t="n">
        <v>1988</v>
      </c>
      <c r="G745" s="62" t="s">
        <v>92</v>
      </c>
      <c r="H745" s="62" t="n">
        <v>2</v>
      </c>
      <c r="I745" s="62" t="n">
        <v>3</v>
      </c>
      <c r="J745" s="68" t="n">
        <v>833.6</v>
      </c>
      <c r="K745" s="68" t="n">
        <v>746.8</v>
      </c>
      <c r="L745" s="68" t="n">
        <v>0</v>
      </c>
      <c r="M745" s="71" t="n">
        <v>25</v>
      </c>
      <c r="N745" s="65" t="n">
        <f aca="false" ca="false" dt2D="false" dtr="false" t="normal">+O745+P745+Q745+R745+S745+T745</f>
        <v>84590.54000000001</v>
      </c>
      <c r="O745" s="68" t="n"/>
      <c r="P745" s="63" t="n">
        <f aca="false" ca="false" dt2D="false" dtr="false" t="normal">56955.36+1422.03</f>
        <v>58377.39</v>
      </c>
      <c r="Q745" s="63" t="n"/>
      <c r="R745" s="63" t="n">
        <v>26213.15</v>
      </c>
      <c r="S745" s="63" t="n"/>
      <c r="T745" s="68" t="n"/>
      <c r="U745" s="63" t="n">
        <f aca="false" ca="false" dt2D="false" dtr="false" t="normal">$N745/($K745+$L745)</f>
        <v>113.27067487948582</v>
      </c>
      <c r="V745" s="63" t="n">
        <f aca="false" ca="false" dt2D="false" dtr="false" t="normal">$N745/($K745+$L745)</f>
        <v>113.27067487948582</v>
      </c>
      <c r="W745" s="89" t="n">
        <v>2021</v>
      </c>
      <c r="X745" s="4" t="n">
        <f aca="false" ca="false" dt2D="false" dtr="false" t="normal">+N745-'Приложение №2'!F745</f>
        <v>0</v>
      </c>
      <c r="Y745" s="120" t="e">
        <f aca="false" ca="false" dt2D="false" dtr="false" t="normal">+P745-'[1]Приложение №1'!$P451</f>
        <v>#GETTING_DATA</v>
      </c>
      <c r="AA745" s="65" t="n">
        <f aca="false" ca="false" dt2D="false" dtr="false" t="normal">SUM(AB745:AP745)</f>
        <v>84590.54000000001</v>
      </c>
      <c r="AB745" s="68" t="n">
        <v>0</v>
      </c>
      <c r="AC745" s="68" t="n">
        <v>0</v>
      </c>
      <c r="AD745" s="68" t="n">
        <v>0</v>
      </c>
      <c r="AE745" s="68" t="n">
        <v>0</v>
      </c>
      <c r="AF745" s="68" t="n">
        <v>0</v>
      </c>
      <c r="AG745" s="68" t="n"/>
      <c r="AH745" s="68" t="n">
        <v>0</v>
      </c>
      <c r="AI745" s="68" t="n">
        <v>0</v>
      </c>
      <c r="AJ745" s="68" t="n">
        <v>0</v>
      </c>
      <c r="AK745" s="68" t="n">
        <v>0</v>
      </c>
      <c r="AL745" s="68" t="n">
        <v>0</v>
      </c>
      <c r="AM745" s="68" t="n"/>
      <c r="AN745" s="68" t="n">
        <v>56955.36</v>
      </c>
      <c r="AO745" s="63" t="n">
        <v>27635.18</v>
      </c>
      <c r="AP745" s="69" t="n"/>
      <c r="AQ745" s="55" t="n">
        <f aca="false" ca="false" dt2D="false" dtr="false" t="normal">+N745-'Приложение №2'!F745</f>
        <v>0</v>
      </c>
    </row>
    <row customHeight="true" ht="15" outlineLevel="0" r="746">
      <c r="A746" s="59" t="n">
        <f aca="false" ca="false" dt2D="false" dtr="false" t="normal">+A745+1</f>
        <v>723</v>
      </c>
      <c r="B746" s="60" t="n">
        <f aca="false" ca="false" dt2D="false" dtr="false" t="normal">+B745+1</f>
        <v>404</v>
      </c>
      <c r="C746" s="70" t="s">
        <v>315</v>
      </c>
      <c r="D746" s="70" t="s">
        <v>718</v>
      </c>
      <c r="E746" s="62" t="n">
        <v>1988</v>
      </c>
      <c r="F746" s="62" t="n">
        <v>1988</v>
      </c>
      <c r="G746" s="62" t="s">
        <v>92</v>
      </c>
      <c r="H746" s="62" t="n">
        <v>2</v>
      </c>
      <c r="I746" s="62" t="n">
        <v>3</v>
      </c>
      <c r="J746" s="68" t="n">
        <v>810.4</v>
      </c>
      <c r="K746" s="68" t="n">
        <v>720.8</v>
      </c>
      <c r="L746" s="68" t="n">
        <v>0</v>
      </c>
      <c r="M746" s="71" t="n">
        <v>25</v>
      </c>
      <c r="N746" s="65" t="n">
        <f aca="false" ca="false" dt2D="false" dtr="false" t="normal">+O746+P746+Q746+R746+S746+T746</f>
        <v>86079.75</v>
      </c>
      <c r="O746" s="68" t="n"/>
      <c r="P746" s="63" t="n">
        <f aca="false" ca="false" dt2D="false" dtr="false" t="normal">58442.31+977.47</f>
        <v>59419.78</v>
      </c>
      <c r="Q746" s="63" t="n"/>
      <c r="R746" s="63" t="n">
        <v>26659.97</v>
      </c>
      <c r="S746" s="63" t="n"/>
      <c r="T746" s="68" t="n"/>
      <c r="U746" s="63" t="n">
        <f aca="false" ca="false" dt2D="false" dtr="false" t="normal">$N746/($K746+$L746)</f>
        <v>119.42251664816871</v>
      </c>
      <c r="V746" s="63" t="n">
        <f aca="false" ca="false" dt2D="false" dtr="false" t="normal">$N746/($K746+$L746)</f>
        <v>119.42251664816871</v>
      </c>
      <c r="W746" s="89" t="n">
        <v>2021</v>
      </c>
      <c r="X746" s="4" t="n">
        <f aca="false" ca="false" dt2D="false" dtr="false" t="normal">+N746-'Приложение №2'!F746</f>
        <v>0</v>
      </c>
      <c r="Y746" s="120" t="e">
        <f aca="false" ca="false" dt2D="false" dtr="false" t="normal">+P746-'[1]Приложение №1'!$P452</f>
        <v>#GETTING_DATA</v>
      </c>
      <c r="AA746" s="65" t="n">
        <f aca="false" ca="false" dt2D="false" dtr="false" t="normal">SUM(AB746:AP746)</f>
        <v>86079.75</v>
      </c>
      <c r="AB746" s="68" t="n">
        <v>0</v>
      </c>
      <c r="AC746" s="68" t="n">
        <v>0</v>
      </c>
      <c r="AD746" s="68" t="n">
        <v>0</v>
      </c>
      <c r="AE746" s="68" t="n">
        <v>0</v>
      </c>
      <c r="AF746" s="68" t="n">
        <v>0</v>
      </c>
      <c r="AG746" s="68" t="n"/>
      <c r="AH746" s="68" t="n">
        <v>0</v>
      </c>
      <c r="AI746" s="68" t="n">
        <v>0</v>
      </c>
      <c r="AJ746" s="68" t="n">
        <v>0</v>
      </c>
      <c r="AK746" s="68" t="n">
        <v>0</v>
      </c>
      <c r="AL746" s="68" t="n">
        <v>0</v>
      </c>
      <c r="AM746" s="68" t="n"/>
      <c r="AN746" s="68" t="n">
        <v>58442.31</v>
      </c>
      <c r="AO746" s="63" t="n">
        <v>27637.44</v>
      </c>
      <c r="AP746" s="69" t="n"/>
      <c r="AQ746" s="55" t="n">
        <f aca="false" ca="false" dt2D="false" dtr="false" t="normal">+N746-'Приложение №2'!F746</f>
        <v>0</v>
      </c>
    </row>
    <row customHeight="true" ht="15" outlineLevel="0" r="747">
      <c r="A747" s="59" t="n">
        <f aca="false" ca="false" dt2D="false" dtr="false" t="normal">+A746+1</f>
        <v>724</v>
      </c>
      <c r="B747" s="60" t="n">
        <f aca="false" ca="false" dt2D="false" dtr="false" t="normal">+B746+1</f>
        <v>405</v>
      </c>
      <c r="C747" s="70" t="s">
        <v>315</v>
      </c>
      <c r="D747" s="70" t="s">
        <v>719</v>
      </c>
      <c r="E747" s="62" t="n">
        <v>1988</v>
      </c>
      <c r="F747" s="62" t="n">
        <v>1988</v>
      </c>
      <c r="G747" s="62" t="s">
        <v>92</v>
      </c>
      <c r="H747" s="62" t="n">
        <v>2</v>
      </c>
      <c r="I747" s="62" t="n">
        <v>3</v>
      </c>
      <c r="J747" s="68" t="n">
        <v>888</v>
      </c>
      <c r="K747" s="68" t="n">
        <v>799</v>
      </c>
      <c r="L747" s="68" t="n">
        <v>0</v>
      </c>
      <c r="M747" s="71" t="n">
        <v>30</v>
      </c>
      <c r="N747" s="65" t="n">
        <f aca="false" ca="false" dt2D="false" dtr="false" t="normal">+O747+P747+Q747+R747+S747+T747</f>
        <v>84517.66</v>
      </c>
      <c r="O747" s="68" t="n"/>
      <c r="P747" s="63" t="n">
        <f aca="false" ca="false" dt2D="false" dtr="false" t="normal">56968.55+1360.43</f>
        <v>58328.98</v>
      </c>
      <c r="Q747" s="63" t="n"/>
      <c r="R747" s="63" t="n">
        <v>26188.68</v>
      </c>
      <c r="S747" s="63" t="n"/>
      <c r="T747" s="68" t="n"/>
      <c r="U747" s="63" t="n">
        <f aca="false" ca="false" dt2D="false" dtr="false" t="normal">$N747/($K747+$L747)</f>
        <v>105.77929912390489</v>
      </c>
      <c r="V747" s="63" t="n">
        <f aca="false" ca="false" dt2D="false" dtr="false" t="normal">$N747/($K747+$L747)</f>
        <v>105.77929912390489</v>
      </c>
      <c r="W747" s="89" t="n">
        <v>2021</v>
      </c>
      <c r="X747" s="4" t="n">
        <f aca="false" ca="false" dt2D="false" dtr="false" t="normal">+N747-'Приложение №2'!F747</f>
        <v>0</v>
      </c>
      <c r="Y747" s="120" t="e">
        <f aca="false" ca="false" dt2D="false" dtr="false" t="normal">+P747-'[1]Приложение №1'!$P453</f>
        <v>#GETTING_DATA</v>
      </c>
      <c r="AA747" s="65" t="n">
        <f aca="false" ca="false" dt2D="false" dtr="false" t="normal">SUM(AB747:AP747)</f>
        <v>84517.66</v>
      </c>
      <c r="AB747" s="68" t="n">
        <v>0</v>
      </c>
      <c r="AC747" s="68" t="n">
        <v>0</v>
      </c>
      <c r="AD747" s="68" t="n">
        <v>0</v>
      </c>
      <c r="AE747" s="68" t="n">
        <v>0</v>
      </c>
      <c r="AF747" s="68" t="n">
        <v>0</v>
      </c>
      <c r="AG747" s="68" t="n"/>
      <c r="AH747" s="68" t="n">
        <v>0</v>
      </c>
      <c r="AI747" s="68" t="n">
        <v>0</v>
      </c>
      <c r="AJ747" s="68" t="n">
        <v>0</v>
      </c>
      <c r="AK747" s="68" t="n">
        <v>0</v>
      </c>
      <c r="AL747" s="68" t="n">
        <v>0</v>
      </c>
      <c r="AM747" s="68" t="n"/>
      <c r="AN747" s="68" t="n">
        <v>56968.55</v>
      </c>
      <c r="AO747" s="63" t="n">
        <v>27549.11</v>
      </c>
      <c r="AP747" s="69" t="n"/>
      <c r="AQ747" s="55" t="n">
        <f aca="false" ca="false" dt2D="false" dtr="false" t="normal">+N747-'Приложение №2'!F747</f>
        <v>0</v>
      </c>
    </row>
    <row customHeight="true" ht="15" outlineLevel="0" r="748">
      <c r="A748" s="59" t="n">
        <f aca="false" ca="false" dt2D="false" dtr="false" t="normal">+A747+1</f>
        <v>725</v>
      </c>
      <c r="B748" s="60" t="n">
        <f aca="false" ca="false" dt2D="false" dtr="false" t="normal">+B747+1</f>
        <v>406</v>
      </c>
      <c r="C748" s="70" t="s">
        <v>315</v>
      </c>
      <c r="D748" s="70" t="s">
        <v>720</v>
      </c>
      <c r="E748" s="62" t="n">
        <v>1987</v>
      </c>
      <c r="F748" s="62" t="n">
        <v>1987</v>
      </c>
      <c r="G748" s="62" t="s">
        <v>92</v>
      </c>
      <c r="H748" s="62" t="n">
        <v>2</v>
      </c>
      <c r="I748" s="62" t="n">
        <v>2</v>
      </c>
      <c r="J748" s="68" t="n">
        <v>892.1</v>
      </c>
      <c r="K748" s="68" t="n">
        <v>793.3</v>
      </c>
      <c r="L748" s="68" t="n">
        <v>0</v>
      </c>
      <c r="M748" s="71" t="n">
        <v>27</v>
      </c>
      <c r="N748" s="65" t="n">
        <f aca="false" ca="false" dt2D="false" dtr="false" t="normal">+O748+P748+Q748+R748+S748+T748</f>
        <v>84578.59</v>
      </c>
      <c r="O748" s="68" t="n"/>
      <c r="P748" s="63" t="n">
        <f aca="false" ca="false" dt2D="false" dtr="false" t="normal">56902.64+1465.16</f>
        <v>58367.8</v>
      </c>
      <c r="Q748" s="63" t="n"/>
      <c r="R748" s="63" t="n">
        <v>26210.79</v>
      </c>
      <c r="S748" s="63" t="n"/>
      <c r="T748" s="68" t="n"/>
      <c r="U748" s="63" t="n">
        <f aca="false" ca="false" dt2D="false" dtr="false" t="normal">$N748/($K748+$L748)</f>
        <v>106.61614773729988</v>
      </c>
      <c r="V748" s="63" t="n">
        <f aca="false" ca="false" dt2D="false" dtr="false" t="normal">$N748/($K748+$L748)</f>
        <v>106.61614773729988</v>
      </c>
      <c r="W748" s="89" t="n">
        <v>2021</v>
      </c>
      <c r="X748" s="4" t="n">
        <f aca="false" ca="false" dt2D="false" dtr="false" t="normal">+N748-'Приложение №2'!F748</f>
        <v>0</v>
      </c>
      <c r="Y748" s="120" t="e">
        <f aca="false" ca="false" dt2D="false" dtr="false" t="normal">+P748-'[1]Приложение №1'!$P450</f>
        <v>#GETTING_DATA</v>
      </c>
      <c r="AA748" s="65" t="n">
        <f aca="false" ca="false" dt2D="false" dtr="false" t="normal">SUM(AB748:AP748)</f>
        <v>84578.59</v>
      </c>
      <c r="AB748" s="68" t="n">
        <v>0</v>
      </c>
      <c r="AC748" s="68" t="n">
        <v>0</v>
      </c>
      <c r="AD748" s="68" t="n">
        <v>0</v>
      </c>
      <c r="AE748" s="68" t="n">
        <v>0</v>
      </c>
      <c r="AF748" s="68" t="n">
        <v>0</v>
      </c>
      <c r="AG748" s="68" t="n"/>
      <c r="AH748" s="68" t="n">
        <v>0</v>
      </c>
      <c r="AI748" s="68" t="n">
        <v>0</v>
      </c>
      <c r="AJ748" s="68" t="n">
        <v>0</v>
      </c>
      <c r="AK748" s="68" t="n">
        <v>0</v>
      </c>
      <c r="AL748" s="68" t="n">
        <v>0</v>
      </c>
      <c r="AM748" s="68" t="n"/>
      <c r="AN748" s="68" t="n">
        <v>56902.64</v>
      </c>
      <c r="AO748" s="63" t="n">
        <v>27675.95</v>
      </c>
      <c r="AP748" s="69" t="n"/>
      <c r="AQ748" s="55" t="n">
        <f aca="false" ca="false" dt2D="false" dtr="false" t="normal">+N748-'Приложение №2'!F748</f>
        <v>0</v>
      </c>
    </row>
    <row customHeight="true" ht="15" outlineLevel="0" r="749">
      <c r="A749" s="59" t="n">
        <f aca="false" ca="false" dt2D="false" dtr="false" t="normal">+A748+1</f>
        <v>726</v>
      </c>
      <c r="B749" s="60" t="n">
        <f aca="false" ca="false" dt2D="false" dtr="false" t="normal">+B748+1</f>
        <v>407</v>
      </c>
      <c r="C749" s="70" t="s">
        <v>315</v>
      </c>
      <c r="D749" s="70" t="s">
        <v>721</v>
      </c>
      <c r="E749" s="62" t="n">
        <v>1979</v>
      </c>
      <c r="F749" s="62" t="n">
        <v>1987</v>
      </c>
      <c r="G749" s="62" t="s">
        <v>92</v>
      </c>
      <c r="H749" s="62" t="n">
        <v>2</v>
      </c>
      <c r="I749" s="62" t="n">
        <v>2</v>
      </c>
      <c r="J749" s="68" t="n">
        <v>844.5</v>
      </c>
      <c r="K749" s="68" t="n">
        <v>754.4</v>
      </c>
      <c r="L749" s="68" t="n">
        <v>0</v>
      </c>
      <c r="M749" s="71" t="n">
        <v>30</v>
      </c>
      <c r="N749" s="65" t="n">
        <f aca="false" ca="false" dt2D="false" dtr="false" t="normal">+O749+P749+Q749+R749+S749+T749</f>
        <v>81760.90000000001</v>
      </c>
      <c r="O749" s="68" t="n"/>
      <c r="P749" s="63" t="n">
        <f aca="false" ca="false" dt2D="false" dtr="false" t="normal">53940.91+2450.15</f>
        <v>56391.060000000005</v>
      </c>
      <c r="Q749" s="63" t="n"/>
      <c r="R749" s="63" t="n">
        <v>25369.84</v>
      </c>
      <c r="S749" s="63" t="n"/>
      <c r="T749" s="68" t="n"/>
      <c r="U749" s="63" t="n">
        <f aca="false" ca="false" dt2D="false" dtr="false" t="normal">$N749/($K749+$L749)</f>
        <v>108.37871155885473</v>
      </c>
      <c r="V749" s="63" t="n">
        <f aca="false" ca="false" dt2D="false" dtr="false" t="normal">$N749/($K749+$L749)</f>
        <v>108.37871155885473</v>
      </c>
      <c r="W749" s="89" t="n">
        <v>2021</v>
      </c>
      <c r="X749" s="4" t="n">
        <f aca="false" ca="false" dt2D="false" dtr="false" t="normal">+N749-'Приложение №2'!F749</f>
        <v>0.000000000014551915228366852</v>
      </c>
      <c r="Y749" s="120" t="e">
        <f aca="false" ca="false" dt2D="false" dtr="false" t="normal">+P749-'[1]Приложение №1'!$P451</f>
        <v>#GETTING_DATA</v>
      </c>
      <c r="AA749" s="65" t="n">
        <f aca="false" ca="false" dt2D="false" dtr="false" t="normal">SUM(AB749:AP749)</f>
        <v>81760.9</v>
      </c>
      <c r="AB749" s="68" t="n">
        <v>0</v>
      </c>
      <c r="AC749" s="68" t="n">
        <v>0</v>
      </c>
      <c r="AD749" s="68" t="n">
        <v>0</v>
      </c>
      <c r="AE749" s="68" t="n">
        <v>0</v>
      </c>
      <c r="AF749" s="68" t="n">
        <v>0</v>
      </c>
      <c r="AG749" s="68" t="n"/>
      <c r="AH749" s="68" t="n">
        <v>0</v>
      </c>
      <c r="AI749" s="68" t="n">
        <v>0</v>
      </c>
      <c r="AJ749" s="68" t="n">
        <v>0</v>
      </c>
      <c r="AK749" s="68" t="n">
        <v>0</v>
      </c>
      <c r="AL749" s="68" t="n">
        <v>0</v>
      </c>
      <c r="AM749" s="68" t="n"/>
      <c r="AN749" s="68" t="n">
        <v>53940.94</v>
      </c>
      <c r="AO749" s="63" t="n">
        <v>27819.96</v>
      </c>
      <c r="AP749" s="69" t="n"/>
      <c r="AQ749" s="55" t="n">
        <f aca="false" ca="false" dt2D="false" dtr="false" t="normal">+N749-'Приложение №2'!F749</f>
        <v>0.000000000014551915228366852</v>
      </c>
    </row>
    <row customHeight="true" ht="15" outlineLevel="0" r="750">
      <c r="A750" s="59" t="n">
        <f aca="false" ca="false" dt2D="false" dtr="false" t="normal">+A749+1</f>
        <v>727</v>
      </c>
      <c r="B750" s="60" t="n">
        <f aca="false" ca="false" dt2D="false" dtr="false" t="normal">+B749+1</f>
        <v>408</v>
      </c>
      <c r="C750" s="70" t="s">
        <v>315</v>
      </c>
      <c r="D750" s="70" t="s">
        <v>713</v>
      </c>
      <c r="E750" s="62" t="n">
        <v>1985</v>
      </c>
      <c r="F750" s="62" t="n">
        <v>1985</v>
      </c>
      <c r="G750" s="62" t="s">
        <v>92</v>
      </c>
      <c r="H750" s="62" t="n">
        <v>2</v>
      </c>
      <c r="I750" s="62" t="n">
        <v>3</v>
      </c>
      <c r="J750" s="68" t="n">
        <v>899.1</v>
      </c>
      <c r="K750" s="68" t="n">
        <v>813.2</v>
      </c>
      <c r="L750" s="68" t="n">
        <v>0</v>
      </c>
      <c r="M750" s="71" t="n">
        <v>22</v>
      </c>
      <c r="N750" s="65" t="n">
        <f aca="false" ca="false" dt2D="false" dtr="false" t="normal">+O750+P750+Q750+R750+S750+T750</f>
        <v>84511.06</v>
      </c>
      <c r="O750" s="68" t="n"/>
      <c r="P750" s="63" t="n">
        <f aca="false" ca="false" dt2D="false" dtr="false" t="normal">'Приложение №2'!F750-Q750-R750-S750-O750-T750</f>
        <v>58320.56999999999</v>
      </c>
      <c r="Q750" s="63" t="n"/>
      <c r="R750" s="63" t="n">
        <v>26190.49</v>
      </c>
      <c r="S750" s="63" t="n"/>
      <c r="T750" s="68" t="n"/>
      <c r="U750" s="63" t="n">
        <f aca="false" ca="false" dt2D="false" dtr="false" t="normal">$N750/($K750+$L750)</f>
        <v>103.92407771765862</v>
      </c>
      <c r="V750" s="63" t="n">
        <f aca="false" ca="false" dt2D="false" dtr="false" t="normal">$N750/($K750+$L750)</f>
        <v>103.92407771765862</v>
      </c>
      <c r="W750" s="89" t="n">
        <v>2021</v>
      </c>
      <c r="X750" s="4" t="n">
        <f aca="false" ca="false" dt2D="false" dtr="false" t="normal">+N750-'Приложение №2'!F750</f>
        <v>0</v>
      </c>
      <c r="Y750" s="120" t="e">
        <f aca="false" ca="false" dt2D="false" dtr="false" t="normal">+P750-'[1]Приложение №1'!$P447</f>
        <v>#GETTING_DATA</v>
      </c>
      <c r="AA750" s="65" t="n">
        <f aca="false" ca="false" dt2D="false" dtr="false" t="normal">SUM(AB750:AP750)</f>
        <v>84511.06</v>
      </c>
      <c r="AB750" s="68" t="n"/>
      <c r="AC750" s="68" t="n"/>
      <c r="AD750" s="68" t="n"/>
      <c r="AE750" s="68" t="n"/>
      <c r="AF750" s="68" t="n"/>
      <c r="AG750" s="68" t="n"/>
      <c r="AH750" s="68" t="n"/>
      <c r="AI750" s="68" t="n"/>
      <c r="AJ750" s="68" t="n">
        <v>0</v>
      </c>
      <c r="AK750" s="68" t="n">
        <v>0</v>
      </c>
      <c r="AL750" s="68" t="n"/>
      <c r="AM750" s="68" t="n"/>
      <c r="AN750" s="68" t="n">
        <v>56836.72</v>
      </c>
      <c r="AO750" s="63" t="n">
        <v>27674.34</v>
      </c>
      <c r="AP750" s="69" t="n"/>
      <c r="AQ750" s="55" t="n">
        <f aca="false" ca="false" dt2D="false" dtr="false" t="normal">+N750-'Приложение №2'!F750</f>
        <v>0</v>
      </c>
    </row>
    <row customHeight="true" ht="15" outlineLevel="0" r="751">
      <c r="A751" s="59" t="n">
        <f aca="false" ca="false" dt2D="false" dtr="false" t="normal">+A750+1</f>
        <v>728</v>
      </c>
      <c r="B751" s="60" t="n">
        <f aca="false" ca="false" dt2D="false" dtr="false" t="normal">+B750+1</f>
        <v>409</v>
      </c>
      <c r="C751" s="70" t="s">
        <v>315</v>
      </c>
      <c r="D751" s="70" t="s">
        <v>714</v>
      </c>
      <c r="E751" s="62" t="n">
        <v>1985</v>
      </c>
      <c r="F751" s="62" t="n">
        <v>1985</v>
      </c>
      <c r="G751" s="62" t="s">
        <v>92</v>
      </c>
      <c r="H751" s="62" t="n">
        <v>2</v>
      </c>
      <c r="I751" s="62" t="n">
        <v>3</v>
      </c>
      <c r="J751" s="68" t="n">
        <v>918.1</v>
      </c>
      <c r="K751" s="68" t="n">
        <v>832.1</v>
      </c>
      <c r="L751" s="68" t="n">
        <v>0</v>
      </c>
      <c r="M751" s="71" t="n">
        <v>26</v>
      </c>
      <c r="N751" s="65" t="n">
        <f aca="false" ca="false" dt2D="false" dtr="false" t="normal">+O751+P751+Q751+R751+S751+T751</f>
        <v>84638.61</v>
      </c>
      <c r="O751" s="68" t="n"/>
      <c r="P751" s="63" t="n">
        <f aca="false" ca="false" dt2D="false" dtr="false" t="normal">'Приложение №2'!F751-Q751-R751-S751-O751-T751</f>
        <v>58407.2</v>
      </c>
      <c r="Q751" s="63" t="n"/>
      <c r="R751" s="63" t="n">
        <v>26231.41</v>
      </c>
      <c r="S751" s="63" t="n"/>
      <c r="T751" s="68" t="n"/>
      <c r="U751" s="63" t="n">
        <f aca="false" ca="false" dt2D="false" dtr="false" t="normal">$N751/($K751+$L751)</f>
        <v>101.71687297199855</v>
      </c>
      <c r="V751" s="63" t="n">
        <f aca="false" ca="false" dt2D="false" dtr="false" t="normal">$N751/($K751+$L751)</f>
        <v>101.71687297199855</v>
      </c>
      <c r="W751" s="89" t="n">
        <v>2021</v>
      </c>
      <c r="X751" s="4" t="n">
        <f aca="false" ca="false" dt2D="false" dtr="false" t="normal">+N751-'Приложение №2'!F751</f>
        <v>0</v>
      </c>
      <c r="Y751" s="120" t="e">
        <f aca="false" ca="false" dt2D="false" dtr="false" t="normal">+P751-'[1]Приложение №1'!$P448</f>
        <v>#GETTING_DATA</v>
      </c>
      <c r="AA751" s="65" t="n">
        <f aca="false" ca="false" dt2D="false" dtr="false" t="normal">SUM(AB751:AP751)</f>
        <v>84638.61</v>
      </c>
      <c r="AB751" s="68" t="n">
        <v>0</v>
      </c>
      <c r="AC751" s="68" t="n">
        <v>0</v>
      </c>
      <c r="AD751" s="68" t="n">
        <v>0</v>
      </c>
      <c r="AE751" s="68" t="n">
        <v>0</v>
      </c>
      <c r="AF751" s="68" t="n">
        <v>0</v>
      </c>
      <c r="AG751" s="68" t="n"/>
      <c r="AH751" s="68" t="n">
        <v>0</v>
      </c>
      <c r="AI751" s="68" t="n">
        <v>0</v>
      </c>
      <c r="AJ751" s="68" t="n">
        <v>0</v>
      </c>
      <c r="AK751" s="68" t="n">
        <v>0</v>
      </c>
      <c r="AL751" s="68" t="n"/>
      <c r="AM751" s="68" t="n"/>
      <c r="AN751" s="68" t="n">
        <v>56876.27</v>
      </c>
      <c r="AO751" s="63" t="n">
        <v>27762.34</v>
      </c>
      <c r="AP751" s="69" t="n"/>
      <c r="AQ751" s="55" t="n">
        <f aca="false" ca="false" dt2D="false" dtr="false" t="normal">+N751-'Приложение №2'!F751</f>
        <v>0</v>
      </c>
    </row>
    <row customHeight="true" ht="15" outlineLevel="0" r="752">
      <c r="A752" s="59" t="n">
        <f aca="false" ca="false" dt2D="false" dtr="false" t="normal">+A751+1</f>
        <v>729</v>
      </c>
      <c r="B752" s="60" t="n">
        <f aca="false" ca="false" dt2D="false" dtr="false" t="normal">+B751+1</f>
        <v>410</v>
      </c>
      <c r="C752" s="70" t="s">
        <v>315</v>
      </c>
      <c r="D752" s="70" t="s">
        <v>715</v>
      </c>
      <c r="E752" s="62" t="n">
        <v>1985</v>
      </c>
      <c r="F752" s="62" t="n">
        <v>1985</v>
      </c>
      <c r="G752" s="62" t="s">
        <v>92</v>
      </c>
      <c r="H752" s="62" t="n">
        <v>2</v>
      </c>
      <c r="I752" s="62" t="n">
        <v>3</v>
      </c>
      <c r="J752" s="68" t="n">
        <v>911.7</v>
      </c>
      <c r="K752" s="68" t="n">
        <v>824.1</v>
      </c>
      <c r="L752" s="68" t="n">
        <v>0</v>
      </c>
      <c r="M752" s="71" t="n">
        <v>20</v>
      </c>
      <c r="N752" s="65" t="n">
        <f aca="false" ca="false" dt2D="false" dtr="false" t="normal">+O752+P752+Q752+R752+S752+T752</f>
        <v>85764.96</v>
      </c>
      <c r="O752" s="68" t="n"/>
      <c r="P752" s="63" t="n">
        <f aca="false" ca="false" dt2D="false" dtr="false" t="normal">'Приложение №2'!F752-Q752-R752-S752-O752-T752</f>
        <v>59196.26000000001</v>
      </c>
      <c r="Q752" s="63" t="n"/>
      <c r="R752" s="63" t="n">
        <v>26568.7</v>
      </c>
      <c r="S752" s="63" t="n"/>
      <c r="T752" s="68" t="n"/>
      <c r="U752" s="63" t="n">
        <f aca="false" ca="false" dt2D="false" dtr="false" t="normal">$N752/($K752+$L752)</f>
        <v>104.07105933745905</v>
      </c>
      <c r="V752" s="63" t="n">
        <f aca="false" ca="false" dt2D="false" dtr="false" t="normal">$N752/($K752+$L752)</f>
        <v>104.07105933745905</v>
      </c>
      <c r="W752" s="89" t="n">
        <v>2021</v>
      </c>
      <c r="X752" s="4" t="n">
        <f aca="false" ca="false" dt2D="false" dtr="false" t="normal">+N752-'Приложение №2'!F752</f>
        <v>0</v>
      </c>
      <c r="Y752" s="120" t="e">
        <f aca="false" ca="false" dt2D="false" dtr="false" t="normal">+P752-'[1]Приложение №1'!$P449</f>
        <v>#GETTING_DATA</v>
      </c>
      <c r="AA752" s="65" t="n">
        <f aca="false" ca="false" dt2D="false" dtr="false" t="normal">SUM(AB752:AP752)</f>
        <v>85764.96</v>
      </c>
      <c r="AB752" s="68" t="n">
        <v>0</v>
      </c>
      <c r="AC752" s="68" t="n">
        <v>0</v>
      </c>
      <c r="AD752" s="68" t="n">
        <v>0</v>
      </c>
      <c r="AE752" s="68" t="n">
        <v>0</v>
      </c>
      <c r="AF752" s="68" t="n">
        <v>0</v>
      </c>
      <c r="AG752" s="68" t="n"/>
      <c r="AH752" s="68" t="n">
        <v>0</v>
      </c>
      <c r="AI752" s="68" t="n">
        <v>0</v>
      </c>
      <c r="AJ752" s="68" t="n">
        <v>0</v>
      </c>
      <c r="AK752" s="68" t="n">
        <v>0</v>
      </c>
      <c r="AL752" s="68" t="n"/>
      <c r="AM752" s="68" t="n"/>
      <c r="AN752" s="68" t="n">
        <v>58023.12</v>
      </c>
      <c r="AO752" s="63" t="n">
        <v>27741.84</v>
      </c>
      <c r="AP752" s="69" t="n"/>
      <c r="AQ752" s="55" t="n">
        <f aca="false" ca="false" dt2D="false" dtr="false" t="normal">+N752-'Приложение №2'!F752</f>
        <v>0</v>
      </c>
    </row>
    <row customHeight="true" ht="15" outlineLevel="0" r="753">
      <c r="A753" s="59" t="n">
        <f aca="false" ca="false" dt2D="false" dtr="false" t="normal">+A752+1</f>
        <v>730</v>
      </c>
      <c r="B753" s="60" t="n">
        <f aca="false" ca="false" dt2D="false" dtr="false" t="normal">+B752+1</f>
        <v>411</v>
      </c>
      <c r="C753" s="70" t="s">
        <v>315</v>
      </c>
      <c r="D753" s="70" t="s">
        <v>716</v>
      </c>
      <c r="E753" s="62" t="n">
        <v>1987</v>
      </c>
      <c r="F753" s="62" t="n">
        <v>1987</v>
      </c>
      <c r="G753" s="62" t="s">
        <v>92</v>
      </c>
      <c r="H753" s="62" t="n">
        <v>2</v>
      </c>
      <c r="I753" s="62" t="n">
        <v>3</v>
      </c>
      <c r="J753" s="68" t="n">
        <v>958.5</v>
      </c>
      <c r="K753" s="68" t="n">
        <v>886.3</v>
      </c>
      <c r="L753" s="68" t="n">
        <v>0</v>
      </c>
      <c r="M753" s="71" t="n">
        <v>25</v>
      </c>
      <c r="N753" s="65" t="n">
        <f aca="false" ca="false" dt2D="false" dtr="false" t="normal">+O753+P753+Q753+R753+S753+T753</f>
        <v>83220.56</v>
      </c>
      <c r="O753" s="68" t="n"/>
      <c r="P753" s="63" t="n">
        <f aca="false" ca="false" dt2D="false" dtr="false" t="normal">'Приложение №2'!F753-Q753-R753-S753-O753-T753</f>
        <v>57405.57000000001</v>
      </c>
      <c r="Q753" s="63" t="n"/>
      <c r="R753" s="63" t="n">
        <v>25814.99</v>
      </c>
      <c r="S753" s="63" t="n"/>
      <c r="T753" s="68" t="n"/>
      <c r="U753" s="63" t="n">
        <f aca="false" ca="false" dt2D="false" dtr="false" t="normal">$N753/($K753+$L753)</f>
        <v>93.89660385873857</v>
      </c>
      <c r="V753" s="63" t="n">
        <f aca="false" ca="false" dt2D="false" dtr="false" t="normal">$N753/($K753+$L753)</f>
        <v>93.89660385873857</v>
      </c>
      <c r="W753" s="89" t="n">
        <v>2021</v>
      </c>
      <c r="X753" s="4" t="n">
        <f aca="false" ca="false" dt2D="false" dtr="false" t="normal">+N753-'Приложение №2'!F753</f>
        <v>0</v>
      </c>
      <c r="Y753" s="120" t="e">
        <f aca="false" ca="false" dt2D="false" dtr="false" t="normal">+P753-'[1]Приложение №1'!$P450</f>
        <v>#GETTING_DATA</v>
      </c>
      <c r="AA753" s="65" t="n">
        <f aca="false" ca="false" dt2D="false" dtr="false" t="normal">SUM(AB753:AP753)</f>
        <v>83220.56</v>
      </c>
      <c r="AB753" s="68" t="n">
        <v>0</v>
      </c>
      <c r="AC753" s="68" t="n">
        <v>0</v>
      </c>
      <c r="AD753" s="68" t="n">
        <v>0</v>
      </c>
      <c r="AE753" s="68" t="n">
        <v>0</v>
      </c>
      <c r="AF753" s="68" t="n">
        <v>0</v>
      </c>
      <c r="AG753" s="68" t="n"/>
      <c r="AH753" s="68" t="n">
        <v>0</v>
      </c>
      <c r="AI753" s="68" t="n">
        <v>0</v>
      </c>
      <c r="AJ753" s="68" t="n">
        <v>0</v>
      </c>
      <c r="AK753" s="68" t="n">
        <v>0</v>
      </c>
      <c r="AL753" s="68" t="n"/>
      <c r="AM753" s="68" t="n"/>
      <c r="AN753" s="68" t="n">
        <v>55160.77</v>
      </c>
      <c r="AO753" s="63" t="n">
        <v>28059.79</v>
      </c>
      <c r="AP753" s="69" t="n"/>
      <c r="AQ753" s="55" t="n">
        <f aca="false" ca="false" dt2D="false" dtr="false" t="normal">+N753-'Приложение №2'!F753</f>
        <v>0</v>
      </c>
    </row>
    <row customHeight="true" ht="15" outlineLevel="0" r="754">
      <c r="A754" s="59" t="n">
        <f aca="false" ca="false" dt2D="false" dtr="false" t="normal">+A753+1</f>
        <v>731</v>
      </c>
      <c r="B754" s="60" t="n">
        <f aca="false" ca="false" dt2D="false" dtr="false" t="normal">+B753+1</f>
        <v>412</v>
      </c>
      <c r="C754" s="70" t="s">
        <v>315</v>
      </c>
      <c r="D754" s="70" t="s">
        <v>717</v>
      </c>
      <c r="E754" s="62" t="n">
        <v>1988</v>
      </c>
      <c r="F754" s="62" t="n">
        <v>1988</v>
      </c>
      <c r="G754" s="62" t="s">
        <v>92</v>
      </c>
      <c r="H754" s="62" t="n">
        <v>2</v>
      </c>
      <c r="I754" s="62" t="n">
        <v>3</v>
      </c>
      <c r="J754" s="68" t="n">
        <v>833.6</v>
      </c>
      <c r="K754" s="68" t="n">
        <v>746.8</v>
      </c>
      <c r="L754" s="68" t="n">
        <v>0</v>
      </c>
      <c r="M754" s="71" t="n">
        <v>25</v>
      </c>
      <c r="N754" s="65" t="n">
        <f aca="false" ca="false" dt2D="false" dtr="false" t="normal">+O754+P754+Q754+R754+S754+T754</f>
        <v>84590.54000000001</v>
      </c>
      <c r="O754" s="68" t="n"/>
      <c r="P754" s="63" t="n">
        <f aca="false" ca="false" dt2D="false" dtr="false" t="normal">'Приложение №2'!F754-Q754-R754-S754-O754-T754</f>
        <v>58377.39</v>
      </c>
      <c r="Q754" s="63" t="n"/>
      <c r="R754" s="63" t="n">
        <v>26213.15</v>
      </c>
      <c r="S754" s="63" t="n"/>
      <c r="T754" s="68" t="n"/>
      <c r="U754" s="63" t="n">
        <f aca="false" ca="false" dt2D="false" dtr="false" t="normal">$N754/($K754+$L754)</f>
        <v>113.27067487948582</v>
      </c>
      <c r="V754" s="63" t="n">
        <f aca="false" ca="false" dt2D="false" dtr="false" t="normal">$N754/($K754+$L754)</f>
        <v>113.27067487948582</v>
      </c>
      <c r="W754" s="89" t="n">
        <v>2021</v>
      </c>
      <c r="X754" s="4" t="n">
        <f aca="false" ca="false" dt2D="false" dtr="false" t="normal">+N754-'Приложение №2'!F754</f>
        <v>0</v>
      </c>
      <c r="Y754" s="120" t="e">
        <f aca="false" ca="false" dt2D="false" dtr="false" t="normal">+P754-'[1]Приложение №1'!$P445</f>
        <v>#GETTING_DATA</v>
      </c>
      <c r="AA754" s="65" t="n">
        <f aca="false" ca="false" dt2D="false" dtr="false" t="normal">SUM(AB754:AP754)</f>
        <v>84590.54000000001</v>
      </c>
      <c r="AB754" s="68" t="n">
        <v>0</v>
      </c>
      <c r="AC754" s="68" t="n">
        <v>0</v>
      </c>
      <c r="AD754" s="68" t="n">
        <v>0</v>
      </c>
      <c r="AE754" s="68" t="n">
        <v>0</v>
      </c>
      <c r="AF754" s="68" t="n">
        <v>0</v>
      </c>
      <c r="AG754" s="68" t="n"/>
      <c r="AH754" s="68" t="n">
        <v>0</v>
      </c>
      <c r="AI754" s="68" t="n">
        <v>0</v>
      </c>
      <c r="AJ754" s="68" t="n">
        <v>0</v>
      </c>
      <c r="AK754" s="68" t="n">
        <v>0</v>
      </c>
      <c r="AL754" s="68" t="n">
        <v>0</v>
      </c>
      <c r="AM754" s="68" t="n"/>
      <c r="AN754" s="68" t="n">
        <v>56955.36</v>
      </c>
      <c r="AO754" s="63" t="n">
        <v>27635.18</v>
      </c>
      <c r="AP754" s="69" t="n"/>
      <c r="AQ754" s="55" t="n">
        <f aca="false" ca="false" dt2D="false" dtr="false" t="normal">+N754-'Приложение №2'!F754</f>
        <v>0</v>
      </c>
    </row>
    <row customHeight="true" ht="15" outlineLevel="0" r="755">
      <c r="A755" s="59" t="n">
        <f aca="false" ca="false" dt2D="false" dtr="false" t="normal">+A754+1</f>
        <v>732</v>
      </c>
      <c r="B755" s="60" t="n">
        <f aca="false" ca="false" dt2D="false" dtr="false" t="normal">+B754+1</f>
        <v>413</v>
      </c>
      <c r="C755" s="70" t="s">
        <v>315</v>
      </c>
      <c r="D755" s="70" t="s">
        <v>718</v>
      </c>
      <c r="E755" s="62" t="n">
        <v>1988</v>
      </c>
      <c r="F755" s="62" t="n">
        <v>1988</v>
      </c>
      <c r="G755" s="62" t="s">
        <v>92</v>
      </c>
      <c r="H755" s="62" t="n">
        <v>2</v>
      </c>
      <c r="I755" s="62" t="n">
        <v>3</v>
      </c>
      <c r="J755" s="68" t="n">
        <v>810.4</v>
      </c>
      <c r="K755" s="68" t="n">
        <v>720.8</v>
      </c>
      <c r="L755" s="68" t="n">
        <v>0</v>
      </c>
      <c r="M755" s="71" t="n">
        <v>25</v>
      </c>
      <c r="N755" s="65" t="n">
        <f aca="false" ca="false" dt2D="false" dtr="false" t="normal">+O755+P755+Q755+R755+S755+T755</f>
        <v>86079.75</v>
      </c>
      <c r="O755" s="68" t="n"/>
      <c r="P755" s="63" t="n">
        <f aca="false" ca="false" dt2D="false" dtr="false" t="normal">'Приложение №2'!F755-Q755-R755-S755-O755-T755</f>
        <v>59419.780000000006</v>
      </c>
      <c r="Q755" s="63" t="n"/>
      <c r="R755" s="63" t="n">
        <v>26659.97</v>
      </c>
      <c r="S755" s="63" t="n"/>
      <c r="T755" s="68" t="n"/>
      <c r="U755" s="63" t="n">
        <f aca="false" ca="false" dt2D="false" dtr="false" t="normal">$N755/($K755+$L755)</f>
        <v>119.42251664816871</v>
      </c>
      <c r="V755" s="63" t="n">
        <f aca="false" ca="false" dt2D="false" dtr="false" t="normal">$N755/($K755+$L755)</f>
        <v>119.42251664816871</v>
      </c>
      <c r="W755" s="89" t="n">
        <v>2021</v>
      </c>
      <c r="X755" s="4" t="n">
        <f aca="false" ca="false" dt2D="false" dtr="false" t="normal">+N755-'Приложение №2'!F755</f>
        <v>0</v>
      </c>
      <c r="Y755" s="120" t="e">
        <f aca="false" ca="false" dt2D="false" dtr="false" t="normal">+P755-'[1]Приложение №1'!$P446</f>
        <v>#GETTING_DATA</v>
      </c>
      <c r="AA755" s="65" t="n">
        <f aca="false" ca="false" dt2D="false" dtr="false" t="normal">SUM(AB755:AP755)</f>
        <v>86079.75</v>
      </c>
      <c r="AB755" s="68" t="n">
        <v>0</v>
      </c>
      <c r="AC755" s="68" t="n">
        <v>0</v>
      </c>
      <c r="AD755" s="68" t="n">
        <v>0</v>
      </c>
      <c r="AE755" s="68" t="n">
        <v>0</v>
      </c>
      <c r="AF755" s="68" t="n">
        <v>0</v>
      </c>
      <c r="AG755" s="68" t="n"/>
      <c r="AH755" s="68" t="n">
        <v>0</v>
      </c>
      <c r="AI755" s="68" t="n">
        <v>0</v>
      </c>
      <c r="AJ755" s="68" t="n">
        <v>0</v>
      </c>
      <c r="AK755" s="68" t="n">
        <v>0</v>
      </c>
      <c r="AL755" s="68" t="n">
        <v>0</v>
      </c>
      <c r="AM755" s="68" t="n"/>
      <c r="AN755" s="68" t="n">
        <v>58442.31</v>
      </c>
      <c r="AO755" s="63" t="n">
        <v>27637.44</v>
      </c>
      <c r="AP755" s="69" t="n"/>
      <c r="AQ755" s="55" t="n">
        <f aca="false" ca="false" dt2D="false" dtr="false" t="normal">+N755-'Приложение №2'!F755</f>
        <v>0</v>
      </c>
    </row>
    <row customHeight="true" ht="15" outlineLevel="0" r="756">
      <c r="A756" s="59" t="n">
        <f aca="false" ca="false" dt2D="false" dtr="false" t="normal">+A755+1</f>
        <v>733</v>
      </c>
      <c r="B756" s="60" t="n">
        <f aca="false" ca="false" dt2D="false" dtr="false" t="normal">+B755+1</f>
        <v>414</v>
      </c>
      <c r="C756" s="70" t="s">
        <v>315</v>
      </c>
      <c r="D756" s="70" t="s">
        <v>719</v>
      </c>
      <c r="E756" s="62" t="n">
        <v>1988</v>
      </c>
      <c r="F756" s="62" t="n">
        <v>1988</v>
      </c>
      <c r="G756" s="62" t="s">
        <v>92</v>
      </c>
      <c r="H756" s="62" t="n">
        <v>2</v>
      </c>
      <c r="I756" s="62" t="n">
        <v>3</v>
      </c>
      <c r="J756" s="68" t="n">
        <v>888</v>
      </c>
      <c r="K756" s="68" t="n">
        <v>799</v>
      </c>
      <c r="L756" s="68" t="n">
        <v>0</v>
      </c>
      <c r="M756" s="71" t="n">
        <v>30</v>
      </c>
      <c r="N756" s="65" t="n">
        <f aca="false" ca="false" dt2D="false" dtr="false" t="normal">+O756+P756+Q756+R756+S756+T756</f>
        <v>84517.66</v>
      </c>
      <c r="O756" s="68" t="n"/>
      <c r="P756" s="63" t="n">
        <f aca="false" ca="false" dt2D="false" dtr="false" t="normal">'Приложение №2'!F756-Q756-R756-S756-O756-T756</f>
        <v>58328.98000000001</v>
      </c>
      <c r="Q756" s="63" t="n"/>
      <c r="R756" s="63" t="n">
        <v>26188.68</v>
      </c>
      <c r="S756" s="63" t="n"/>
      <c r="T756" s="68" t="n"/>
      <c r="U756" s="63" t="n">
        <f aca="false" ca="false" dt2D="false" dtr="false" t="normal">$N756/($K756+$L756)</f>
        <v>105.77929912390489</v>
      </c>
      <c r="V756" s="63" t="n">
        <f aca="false" ca="false" dt2D="false" dtr="false" t="normal">$N756/($K756+$L756)</f>
        <v>105.77929912390489</v>
      </c>
      <c r="W756" s="89" t="n">
        <v>2021</v>
      </c>
      <c r="X756" s="4" t="n">
        <f aca="false" ca="false" dt2D="false" dtr="false" t="normal">+N756-'Приложение №2'!F756</f>
        <v>0</v>
      </c>
      <c r="Y756" s="120" t="e">
        <f aca="false" ca="false" dt2D="false" dtr="false" t="normal">+P756-'[1]Приложение №1'!$P447</f>
        <v>#GETTING_DATA</v>
      </c>
      <c r="AA756" s="65" t="n">
        <f aca="false" ca="false" dt2D="false" dtr="false" t="normal">SUM(AB756:AP756)</f>
        <v>84517.66</v>
      </c>
      <c r="AB756" s="68" t="n">
        <v>0</v>
      </c>
      <c r="AC756" s="68" t="n">
        <v>0</v>
      </c>
      <c r="AD756" s="68" t="n">
        <v>0</v>
      </c>
      <c r="AE756" s="68" t="n">
        <v>0</v>
      </c>
      <c r="AF756" s="68" t="n">
        <v>0</v>
      </c>
      <c r="AG756" s="68" t="n"/>
      <c r="AH756" s="68" t="n">
        <v>0</v>
      </c>
      <c r="AI756" s="68" t="n">
        <v>0</v>
      </c>
      <c r="AJ756" s="68" t="n">
        <v>0</v>
      </c>
      <c r="AK756" s="68" t="n">
        <v>0</v>
      </c>
      <c r="AL756" s="68" t="n">
        <v>0</v>
      </c>
      <c r="AM756" s="68" t="n"/>
      <c r="AN756" s="68" t="n">
        <v>56968.55</v>
      </c>
      <c r="AO756" s="63" t="n">
        <v>27549.11</v>
      </c>
      <c r="AP756" s="69" t="n"/>
      <c r="AQ756" s="55" t="n">
        <f aca="false" ca="false" dt2D="false" dtr="false" t="normal">+N756-'Приложение №2'!F756</f>
        <v>0</v>
      </c>
    </row>
    <row customHeight="true" ht="15" outlineLevel="0" r="757">
      <c r="A757" s="59" t="n">
        <f aca="false" ca="false" dt2D="false" dtr="false" t="normal">+A756+1</f>
        <v>734</v>
      </c>
      <c r="B757" s="60" t="n">
        <f aca="false" ca="false" dt2D="false" dtr="false" t="normal">+B756+1</f>
        <v>415</v>
      </c>
      <c r="C757" s="70" t="s">
        <v>315</v>
      </c>
      <c r="D757" s="70" t="s">
        <v>720</v>
      </c>
      <c r="E757" s="62" t="n">
        <v>1987</v>
      </c>
      <c r="F757" s="62" t="n">
        <v>1987</v>
      </c>
      <c r="G757" s="62" t="s">
        <v>92</v>
      </c>
      <c r="H757" s="62" t="n">
        <v>2</v>
      </c>
      <c r="I757" s="62" t="n">
        <v>2</v>
      </c>
      <c r="J757" s="68" t="n">
        <v>892.1</v>
      </c>
      <c r="K757" s="68" t="n">
        <v>793.3</v>
      </c>
      <c r="L757" s="68" t="n">
        <v>0</v>
      </c>
      <c r="M757" s="71" t="n">
        <v>27</v>
      </c>
      <c r="N757" s="65" t="n">
        <f aca="false" ca="false" dt2D="false" dtr="false" t="normal">+O757+P757+Q757+R757+S757+T757</f>
        <v>84578.59</v>
      </c>
      <c r="O757" s="68" t="n"/>
      <c r="P757" s="63" t="n">
        <f aca="false" ca="false" dt2D="false" dtr="false" t="normal">'Приложение №2'!F757-Q757-R757-S757-O757-T757</f>
        <v>58367.79999999999</v>
      </c>
      <c r="Q757" s="63" t="n"/>
      <c r="R757" s="63" t="n">
        <v>26210.79</v>
      </c>
      <c r="S757" s="63" t="n"/>
      <c r="T757" s="68" t="n"/>
      <c r="U757" s="63" t="n">
        <f aca="false" ca="false" dt2D="false" dtr="false" t="normal">$N757/($K757+$L757)</f>
        <v>106.61614773729988</v>
      </c>
      <c r="V757" s="63" t="n">
        <f aca="false" ca="false" dt2D="false" dtr="false" t="normal">$N757/($K757+$L757)</f>
        <v>106.61614773729988</v>
      </c>
      <c r="W757" s="89" t="n">
        <v>2021</v>
      </c>
      <c r="X757" s="4" t="n">
        <f aca="false" ca="false" dt2D="false" dtr="false" t="normal">+N757-'Приложение №2'!F757</f>
        <v>0</v>
      </c>
      <c r="Y757" s="120" t="e">
        <f aca="false" ca="false" dt2D="false" dtr="false" t="normal">+P757-'[1]Приложение №1'!$P449</f>
        <v>#GETTING_DATA</v>
      </c>
      <c r="AA757" s="65" t="n">
        <f aca="false" ca="false" dt2D="false" dtr="false" t="normal">SUM(AB757:AP757)</f>
        <v>84578.59</v>
      </c>
      <c r="AB757" s="68" t="n">
        <v>0</v>
      </c>
      <c r="AC757" s="68" t="n">
        <v>0</v>
      </c>
      <c r="AD757" s="68" t="n">
        <v>0</v>
      </c>
      <c r="AE757" s="68" t="n">
        <v>0</v>
      </c>
      <c r="AF757" s="68" t="n">
        <v>0</v>
      </c>
      <c r="AG757" s="68" t="n"/>
      <c r="AH757" s="68" t="n">
        <v>0</v>
      </c>
      <c r="AI757" s="68" t="n">
        <v>0</v>
      </c>
      <c r="AJ757" s="68" t="n">
        <v>0</v>
      </c>
      <c r="AK757" s="68" t="n">
        <v>0</v>
      </c>
      <c r="AL757" s="68" t="n">
        <v>0</v>
      </c>
      <c r="AM757" s="68" t="n"/>
      <c r="AN757" s="68" t="n">
        <v>56902.64</v>
      </c>
      <c r="AO757" s="63" t="n">
        <v>27675.95</v>
      </c>
      <c r="AP757" s="69" t="n"/>
      <c r="AQ757" s="55" t="n">
        <f aca="false" ca="false" dt2D="false" dtr="false" t="normal">+N757-'Приложение №2'!F757</f>
        <v>0</v>
      </c>
    </row>
    <row customHeight="true" ht="15" outlineLevel="0" r="758">
      <c r="A758" s="59" t="n">
        <f aca="false" ca="false" dt2D="false" dtr="false" t="normal">+A757+1</f>
        <v>735</v>
      </c>
      <c r="B758" s="60" t="n">
        <f aca="false" ca="false" dt2D="false" dtr="false" t="normal">+B757+1</f>
        <v>416</v>
      </c>
      <c r="C758" s="70" t="s">
        <v>315</v>
      </c>
      <c r="D758" s="70" t="s">
        <v>721</v>
      </c>
      <c r="E758" s="62" t="n">
        <v>1979</v>
      </c>
      <c r="F758" s="62" t="n">
        <v>1987</v>
      </c>
      <c r="G758" s="62" t="s">
        <v>92</v>
      </c>
      <c r="H758" s="62" t="n">
        <v>2</v>
      </c>
      <c r="I758" s="62" t="n">
        <v>2</v>
      </c>
      <c r="J758" s="68" t="n">
        <v>844.5</v>
      </c>
      <c r="K758" s="68" t="n">
        <v>754.4</v>
      </c>
      <c r="L758" s="68" t="n">
        <v>0</v>
      </c>
      <c r="M758" s="71" t="n">
        <v>30</v>
      </c>
      <c r="N758" s="65" t="n">
        <f aca="false" ca="false" dt2D="false" dtr="false" t="normal">+O758+P758+Q758+R758+S758+T758</f>
        <v>81760.90000000001</v>
      </c>
      <c r="O758" s="68" t="n"/>
      <c r="P758" s="63" t="n">
        <f aca="false" ca="false" dt2D="false" dtr="false" t="normal">'Приложение №2'!F758-Q758-R758-S758-O758-T758</f>
        <v>56391.06000000001</v>
      </c>
      <c r="Q758" s="63" t="n"/>
      <c r="R758" s="63" t="n">
        <v>25369.84</v>
      </c>
      <c r="S758" s="63" t="n"/>
      <c r="T758" s="68" t="n"/>
      <c r="U758" s="63" t="n">
        <f aca="false" ca="false" dt2D="false" dtr="false" t="normal">$N758/($K758+$L758)</f>
        <v>108.37871155885473</v>
      </c>
      <c r="V758" s="63" t="n">
        <f aca="false" ca="false" dt2D="false" dtr="false" t="normal">$N758/($K758+$L758)</f>
        <v>108.37871155885473</v>
      </c>
      <c r="W758" s="89" t="n">
        <v>2021</v>
      </c>
      <c r="X758" s="4" t="n">
        <f aca="false" ca="false" dt2D="false" dtr="false" t="normal">+N758-'Приложение №2'!F758</f>
        <v>0</v>
      </c>
      <c r="Y758" s="120" t="e">
        <f aca="false" ca="false" dt2D="false" dtr="false" t="normal">+P758-'[1]Приложение №1'!$P450</f>
        <v>#GETTING_DATA</v>
      </c>
      <c r="AA758" s="65" t="n">
        <f aca="false" ca="false" dt2D="false" dtr="false" t="normal">SUM(AB758:AP758)</f>
        <v>81760.90000000001</v>
      </c>
      <c r="AB758" s="68" t="n">
        <v>0</v>
      </c>
      <c r="AC758" s="68" t="n">
        <v>0</v>
      </c>
      <c r="AD758" s="68" t="n">
        <v>0</v>
      </c>
      <c r="AE758" s="68" t="n">
        <v>0</v>
      </c>
      <c r="AF758" s="68" t="n">
        <v>0</v>
      </c>
      <c r="AG758" s="68" t="n"/>
      <c r="AH758" s="68" t="n">
        <v>0</v>
      </c>
      <c r="AI758" s="68" t="n">
        <v>0</v>
      </c>
      <c r="AJ758" s="68" t="n">
        <v>0</v>
      </c>
      <c r="AK758" s="68" t="n">
        <v>0</v>
      </c>
      <c r="AL758" s="68" t="n">
        <v>0</v>
      </c>
      <c r="AM758" s="68" t="n"/>
      <c r="AN758" s="68" t="n">
        <v>53940.91</v>
      </c>
      <c r="AO758" s="63" t="n">
        <v>27819.99</v>
      </c>
      <c r="AP758" s="69" t="n"/>
      <c r="AQ758" s="55" t="n">
        <f aca="false" ca="false" dt2D="false" dtr="false" t="normal">+N758-'Приложение №2'!F758</f>
        <v>0</v>
      </c>
    </row>
    <row customHeight="true" ht="15" outlineLevel="0" r="759">
      <c r="A759" s="59" t="n">
        <f aca="false" ca="false" dt2D="false" dtr="false" t="normal">+A758+1</f>
        <v>736</v>
      </c>
      <c r="B759" s="60" t="n">
        <f aca="false" ca="false" dt2D="false" dtr="false" t="normal">+B758+1</f>
        <v>417</v>
      </c>
      <c r="C759" s="70" t="s">
        <v>722</v>
      </c>
      <c r="D759" s="70" t="s">
        <v>723</v>
      </c>
      <c r="E759" s="62" t="n">
        <v>1985</v>
      </c>
      <c r="F759" s="62" t="n">
        <v>1985</v>
      </c>
      <c r="G759" s="62" t="s">
        <v>92</v>
      </c>
      <c r="H759" s="62" t="n">
        <v>2</v>
      </c>
      <c r="I759" s="62" t="n">
        <v>3</v>
      </c>
      <c r="J759" s="68" t="n">
        <v>1256.3</v>
      </c>
      <c r="K759" s="68" t="n">
        <v>1084.7</v>
      </c>
      <c r="L759" s="68" t="n">
        <v>0</v>
      </c>
      <c r="M759" s="71" t="n">
        <v>41</v>
      </c>
      <c r="N759" s="65" t="n">
        <f aca="false" ca="false" dt2D="false" dtr="false" t="normal">+O759+P759+Q759+R759+S759+T759</f>
        <v>243666.82</v>
      </c>
      <c r="O759" s="68" t="n"/>
      <c r="P759" s="63" t="n">
        <v>163110.87</v>
      </c>
      <c r="Q759" s="63" t="n"/>
      <c r="R759" s="63" t="n">
        <v>80555.95</v>
      </c>
      <c r="S759" s="63" t="n"/>
      <c r="T759" s="68" t="n"/>
      <c r="U759" s="63" t="n">
        <f aca="false" ca="false" dt2D="false" dtr="false" t="normal">$N759/($K759+$L759)</f>
        <v>224.63982668018807</v>
      </c>
      <c r="V759" s="63" t="n">
        <f aca="false" ca="false" dt2D="false" dtr="false" t="normal">$N759/($K759+$L759)</f>
        <v>224.63982668018807</v>
      </c>
      <c r="W759" s="89" t="n">
        <v>2021</v>
      </c>
      <c r="X759" s="4" t="n">
        <f aca="false" ca="false" dt2D="false" dtr="false" t="normal">+N759-'Приложение №2'!F759</f>
        <v>0</v>
      </c>
      <c r="Y759" s="120" t="e">
        <f aca="false" ca="false" dt2D="false" dtr="false" t="normal">+P759-'[1]Приложение №1'!$P452</f>
        <v>#GETTING_DATA</v>
      </c>
      <c r="AA759" s="65" t="n">
        <f aca="false" ca="false" dt2D="false" dtr="false" t="normal">SUM(AB759:AP759)</f>
        <v>243666.82</v>
      </c>
      <c r="AB759" s="68" t="n"/>
      <c r="AC759" s="68" t="n"/>
      <c r="AD759" s="68" t="n"/>
      <c r="AE759" s="68" t="n"/>
      <c r="AF759" s="68" t="n"/>
      <c r="AG759" s="68" t="n"/>
      <c r="AH759" s="68" t="n"/>
      <c r="AI759" s="68" t="n"/>
      <c r="AJ759" s="68" t="n"/>
      <c r="AK759" s="68" t="n"/>
      <c r="AL759" s="68" t="n"/>
      <c r="AM759" s="68" t="n"/>
      <c r="AN759" s="68" t="n">
        <v>243666.82</v>
      </c>
      <c r="AO759" s="63" t="n"/>
      <c r="AP759" s="69" t="n"/>
      <c r="AQ759" s="55" t="n">
        <f aca="false" ca="false" dt2D="false" dtr="false" t="normal">+N759-'Приложение №2'!F759</f>
        <v>0</v>
      </c>
    </row>
    <row customHeight="true" ht="15" outlineLevel="0" r="760">
      <c r="A760" s="59" t="n">
        <f aca="false" ca="false" dt2D="false" dtr="false" t="normal">+A759+1</f>
        <v>737</v>
      </c>
      <c r="B760" s="60" t="n">
        <f aca="false" ca="false" dt2D="false" dtr="false" t="normal">+B759+1</f>
        <v>418</v>
      </c>
      <c r="C760" s="70" t="s">
        <v>243</v>
      </c>
      <c r="D760" s="70" t="s">
        <v>724</v>
      </c>
      <c r="E760" s="62" t="n">
        <v>1980</v>
      </c>
      <c r="F760" s="62" t="n">
        <v>2014</v>
      </c>
      <c r="G760" s="62" t="s">
        <v>92</v>
      </c>
      <c r="H760" s="62" t="n">
        <v>2</v>
      </c>
      <c r="I760" s="62" t="n">
        <v>1</v>
      </c>
      <c r="J760" s="68" t="n">
        <v>722.55</v>
      </c>
      <c r="K760" s="68" t="n">
        <v>505.79</v>
      </c>
      <c r="L760" s="68" t="n">
        <v>0</v>
      </c>
      <c r="M760" s="71" t="n">
        <v>38</v>
      </c>
      <c r="N760" s="65" t="n">
        <f aca="false" ca="false" dt2D="false" dtr="false" t="normal">SUM(P760:T760)</f>
        <v>39267.729999999996</v>
      </c>
      <c r="O760" s="68" t="n"/>
      <c r="P760" s="63" t="n"/>
      <c r="Q760" s="63" t="n"/>
      <c r="R760" s="63" t="n">
        <v>37436.24</v>
      </c>
      <c r="S760" s="63" t="n">
        <v>1831.49</v>
      </c>
      <c r="T760" s="68" t="n"/>
      <c r="U760" s="63" t="n">
        <f aca="false" ca="false" dt2D="false" dtr="false" t="normal">$N760/($K760+$L760)</f>
        <v>77.63643013899048</v>
      </c>
      <c r="V760" s="63" t="n">
        <f aca="false" ca="false" dt2D="false" dtr="false" t="normal">$N760/($K760+$L760)</f>
        <v>77.63643013899048</v>
      </c>
      <c r="W760" s="89" t="n">
        <v>2021</v>
      </c>
      <c r="X760" s="4" t="n">
        <f aca="false" ca="false" dt2D="false" dtr="false" t="normal">+N760-'Приложение №2'!F760</f>
        <v>-0.000000000007275957614183426</v>
      </c>
      <c r="Y760" s="120" t="e">
        <f aca="false" ca="false" dt2D="false" dtr="false" t="normal">+P760-'[1]Приложение №1'!$P559</f>
        <v>#GETTING_DATA</v>
      </c>
      <c r="AA760" s="65" t="n">
        <f aca="false" ca="false" dt2D="false" dtr="false" t="normal">SUM(AB760:AP760)</f>
        <v>2490697.1</v>
      </c>
      <c r="AB760" s="68" t="n">
        <v>0</v>
      </c>
      <c r="AC760" s="68" t="n">
        <v>0</v>
      </c>
      <c r="AD760" s="68" t="n">
        <v>0</v>
      </c>
      <c r="AE760" s="68" t="n">
        <v>0</v>
      </c>
      <c r="AF760" s="68" t="n">
        <v>0</v>
      </c>
      <c r="AG760" s="68" t="n"/>
      <c r="AH760" s="68" t="n">
        <v>0</v>
      </c>
      <c r="AI760" s="68" t="n">
        <v>0</v>
      </c>
      <c r="AJ760" s="68" t="n">
        <v>0</v>
      </c>
      <c r="AK760" s="68" t="n">
        <v>0</v>
      </c>
      <c r="AL760" s="68" t="n">
        <v>0</v>
      </c>
      <c r="AM760" s="68" t="n">
        <v>2355547.771038</v>
      </c>
      <c r="AN760" s="68" t="n">
        <v>39267.73</v>
      </c>
      <c r="AO760" s="63" t="n">
        <v>44370.54</v>
      </c>
      <c r="AP760" s="69" t="n">
        <v>51511.058962</v>
      </c>
      <c r="AQ760" s="55" t="n">
        <f aca="false" ca="false" dt2D="false" dtr="false" t="normal">+N760-'Приложение №2'!F760</f>
        <v>-0.000000000007275957614183426</v>
      </c>
    </row>
    <row customHeight="true" ht="15" outlineLevel="0" r="761">
      <c r="A761" s="59" t="n">
        <f aca="false" ca="false" dt2D="false" dtr="false" t="normal">+A760+1</f>
        <v>738</v>
      </c>
      <c r="B761" s="60" t="n">
        <f aca="false" ca="false" dt2D="false" dtr="false" t="normal">+B760+1</f>
        <v>419</v>
      </c>
      <c r="C761" s="70" t="s">
        <v>725</v>
      </c>
      <c r="D761" s="70" t="s">
        <v>726</v>
      </c>
      <c r="E761" s="62" t="n">
        <v>1978</v>
      </c>
      <c r="F761" s="62" t="n">
        <v>1978</v>
      </c>
      <c r="G761" s="62" t="s">
        <v>92</v>
      </c>
      <c r="H761" s="62" t="n">
        <v>2</v>
      </c>
      <c r="I761" s="62" t="n">
        <v>4</v>
      </c>
      <c r="J761" s="68" t="n">
        <v>564.7</v>
      </c>
      <c r="K761" s="68" t="n">
        <v>510.3</v>
      </c>
      <c r="L761" s="68" t="n">
        <v>0</v>
      </c>
      <c r="M761" s="71" t="n">
        <v>27</v>
      </c>
      <c r="N761" s="65" t="n">
        <f aca="false" ca="false" dt2D="false" dtr="false" t="normal">SUM(P761:T761)</f>
        <v>92533.76999999999</v>
      </c>
      <c r="O761" s="68" t="n"/>
      <c r="P761" s="63" t="n"/>
      <c r="Q761" s="63" t="n"/>
      <c r="R761" s="63" t="n">
        <v>78992.23</v>
      </c>
      <c r="S761" s="63" t="n">
        <v>13541.54</v>
      </c>
      <c r="T761" s="68" t="n"/>
      <c r="U761" s="63" t="n">
        <f aca="false" ca="false" dt2D="false" dtr="false" t="normal">$N761/($K761+$L761)</f>
        <v>181.33209876543208</v>
      </c>
      <c r="V761" s="63" t="n">
        <f aca="false" ca="false" dt2D="false" dtr="false" t="normal">$N761/($K761+$L761)</f>
        <v>181.33209876543208</v>
      </c>
      <c r="W761" s="89" t="n">
        <v>2021</v>
      </c>
      <c r="X761" s="4" t="n">
        <f aca="false" ca="false" dt2D="false" dtr="false" t="normal">+N761-'Приложение №2'!F761</f>
        <v>-0.000000000014551915228366852</v>
      </c>
      <c r="Y761" s="120" t="e">
        <f aca="false" ca="false" dt2D="false" dtr="false" t="normal">+P761-'[1]Приложение №1'!$P490</f>
        <v>#GETTING_DATA</v>
      </c>
      <c r="AA761" s="65" t="n">
        <f aca="false" ca="false" dt2D="false" dtr="false" t="normal">SUM(AB761:AP761)</f>
        <v>5224507.53</v>
      </c>
      <c r="AB761" s="68" t="n">
        <v>0</v>
      </c>
      <c r="AC761" s="68" t="n">
        <v>0</v>
      </c>
      <c r="AD761" s="68" t="n">
        <v>0</v>
      </c>
      <c r="AE761" s="68" t="n">
        <v>0</v>
      </c>
      <c r="AF761" s="68" t="n">
        <v>0</v>
      </c>
      <c r="AG761" s="68" t="n"/>
      <c r="AH761" s="68" t="n">
        <v>0</v>
      </c>
      <c r="AI761" s="68" t="n">
        <v>0</v>
      </c>
      <c r="AJ761" s="68" t="n">
        <v>0</v>
      </c>
      <c r="AK761" s="68" t="n">
        <v>0</v>
      </c>
      <c r="AL761" s="68" t="n">
        <v>2575576.94856</v>
      </c>
      <c r="AM761" s="68" t="n">
        <v>2403410.500092</v>
      </c>
      <c r="AN761" s="68" t="n">
        <v>92533.77</v>
      </c>
      <c r="AO761" s="63" t="n">
        <v>44105.94</v>
      </c>
      <c r="AP761" s="69" t="n">
        <v>108880.371348</v>
      </c>
      <c r="AQ761" s="55" t="n">
        <f aca="false" ca="false" dt2D="false" dtr="false" t="normal">+N761-'Приложение №2'!F761</f>
        <v>-0.000000000014551915228366852</v>
      </c>
    </row>
    <row customHeight="true" ht="15" outlineLevel="0" r="762">
      <c r="A762" s="59" t="n">
        <f aca="false" ca="false" dt2D="false" dtr="false" t="normal">+A761+1</f>
        <v>739</v>
      </c>
      <c r="B762" s="60" t="n">
        <f aca="false" ca="false" dt2D="false" dtr="false" t="normal">+B761+1</f>
        <v>420</v>
      </c>
      <c r="C762" s="70" t="s">
        <v>725</v>
      </c>
      <c r="D762" s="70" t="s">
        <v>727</v>
      </c>
      <c r="E762" s="62" t="n">
        <v>1964</v>
      </c>
      <c r="F762" s="62" t="n">
        <v>1964</v>
      </c>
      <c r="G762" s="62" t="s">
        <v>92</v>
      </c>
      <c r="H762" s="62" t="n">
        <v>2</v>
      </c>
      <c r="I762" s="62" t="n">
        <v>1</v>
      </c>
      <c r="J762" s="68" t="n">
        <v>358.74</v>
      </c>
      <c r="K762" s="68" t="n">
        <v>345.6</v>
      </c>
      <c r="L762" s="68" t="n">
        <v>0</v>
      </c>
      <c r="M762" s="71" t="n">
        <v>19</v>
      </c>
      <c r="N762" s="65" t="n">
        <f aca="false" ca="false" dt2D="false" dtr="false" t="normal">SUM(P762:T762)</f>
        <v>141471.34</v>
      </c>
      <c r="O762" s="88" t="n"/>
      <c r="P762" s="63" t="n"/>
      <c r="Q762" s="63" t="n"/>
      <c r="R762" s="63" t="n">
        <v>77779.23</v>
      </c>
      <c r="S762" s="63" t="n">
        <v>63692.11</v>
      </c>
      <c r="T762" s="68" t="n">
        <v>0</v>
      </c>
      <c r="U762" s="63" t="n">
        <f aca="false" ca="false" dt2D="false" dtr="false" t="normal">$N762/($K762+$L762)</f>
        <v>409.3499421296296</v>
      </c>
      <c r="V762" s="63" t="n">
        <f aca="false" ca="false" dt2D="false" dtr="false" t="normal">$N762/($K762+$L762)</f>
        <v>409.3499421296296</v>
      </c>
      <c r="W762" s="89" t="n">
        <v>2021</v>
      </c>
      <c r="X762" s="4" t="n">
        <f aca="false" ca="false" dt2D="false" dtr="false" t="normal">+N762-'Приложение №2'!F762</f>
        <v>0</v>
      </c>
      <c r="Y762" s="120" t="e">
        <f aca="false" ca="false" dt2D="false" dtr="false" t="normal">+P762-'[1]Приложение №1'!$P382</f>
        <v>#GETTING_DATA</v>
      </c>
      <c r="AA762" s="65" t="n">
        <f aca="false" ca="false" dt2D="false" dtr="false" t="normal">SUM(AB762:AP762)</f>
        <v>5465795.32</v>
      </c>
      <c r="AB762" s="68" t="n">
        <v>814090.607232</v>
      </c>
      <c r="AC762" s="68" t="n">
        <v>0</v>
      </c>
      <c r="AD762" s="68" t="n">
        <v>0</v>
      </c>
      <c r="AE762" s="68" t="n">
        <v>0</v>
      </c>
      <c r="AF762" s="68" t="n">
        <v>0</v>
      </c>
      <c r="AG762" s="68" t="n"/>
      <c r="AH762" s="68" t="n">
        <v>0</v>
      </c>
      <c r="AI762" s="68" t="n">
        <v>0</v>
      </c>
      <c r="AJ762" s="68" t="n">
        <v>989609.954592</v>
      </c>
      <c r="AK762" s="68" t="n">
        <v>0</v>
      </c>
      <c r="AL762" s="68" t="n">
        <v>1747649.05476</v>
      </c>
      <c r="AM762" s="68" t="n">
        <v>1616344.871316</v>
      </c>
      <c r="AN762" s="68" t="n">
        <v>141471.34</v>
      </c>
      <c r="AO762" s="63" t="n">
        <v>43622.48</v>
      </c>
      <c r="AP762" s="69" t="n">
        <v>113007.0121</v>
      </c>
      <c r="AQ762" s="55" t="n">
        <f aca="false" ca="false" dt2D="false" dtr="false" t="normal">+N762-'Приложение №2'!F762</f>
        <v>0</v>
      </c>
    </row>
    <row customHeight="true" ht="15" outlineLevel="0" r="763">
      <c r="A763" s="59" t="n">
        <f aca="false" ca="false" dt2D="false" dtr="false" t="normal">+A762+1</f>
        <v>740</v>
      </c>
      <c r="B763" s="60" t="n">
        <f aca="false" ca="false" dt2D="false" dtr="false" t="normal">+B762+1</f>
        <v>421</v>
      </c>
      <c r="C763" s="70" t="s">
        <v>728</v>
      </c>
      <c r="D763" s="70" t="s">
        <v>729</v>
      </c>
      <c r="E763" s="62" t="n">
        <v>1980</v>
      </c>
      <c r="F763" s="62" t="n">
        <v>2013</v>
      </c>
      <c r="G763" s="62" t="s">
        <v>92</v>
      </c>
      <c r="H763" s="62" t="n">
        <v>1</v>
      </c>
      <c r="I763" s="62" t="n">
        <v>2</v>
      </c>
      <c r="J763" s="68" t="n">
        <v>418.7</v>
      </c>
      <c r="K763" s="68" t="n">
        <v>394.7</v>
      </c>
      <c r="L763" s="68" t="n">
        <v>0</v>
      </c>
      <c r="M763" s="71" t="n">
        <v>19</v>
      </c>
      <c r="N763" s="65" t="n">
        <f aca="false" ca="false" dt2D="false" dtr="false" t="normal">SUM(P763:T763)</f>
        <v>108678.99</v>
      </c>
      <c r="O763" s="68" t="n"/>
      <c r="P763" s="63" t="n"/>
      <c r="Q763" s="63" t="n"/>
      <c r="R763" s="63" t="n">
        <v>91938.74</v>
      </c>
      <c r="S763" s="63" t="n">
        <v>16740.25</v>
      </c>
      <c r="T763" s="68" t="n"/>
      <c r="U763" s="63" t="n">
        <f aca="false" ca="false" dt2D="false" dtr="false" t="normal">$N763/($K763+$L763)</f>
        <v>275.34580694198127</v>
      </c>
      <c r="V763" s="63" t="n">
        <f aca="false" ca="false" dt2D="false" dtr="false" t="normal">$N763/($K763+$L763)</f>
        <v>275.34580694198127</v>
      </c>
      <c r="W763" s="89" t="n">
        <v>2021</v>
      </c>
      <c r="X763" s="4" t="n">
        <f aca="false" ca="false" dt2D="false" dtr="false" t="normal">+N763-'Приложение №2'!F763</f>
        <v>0</v>
      </c>
      <c r="Y763" s="120" t="e">
        <f aca="false" ca="false" dt2D="false" dtr="false" t="normal">+P763-'[1]Приложение №1'!$P560</f>
        <v>#GETTING_DATA</v>
      </c>
      <c r="AA763" s="65" t="n">
        <f aca="false" ca="false" dt2D="false" dtr="false" t="normal">SUM(AB763:AP763)</f>
        <v>6552939.65</v>
      </c>
      <c r="AB763" s="68" t="n">
        <v>0</v>
      </c>
      <c r="AC763" s="68" t="n">
        <v>0</v>
      </c>
      <c r="AD763" s="68" t="n">
        <v>0</v>
      </c>
      <c r="AE763" s="68" t="n">
        <v>0</v>
      </c>
      <c r="AF763" s="68" t="n">
        <v>0</v>
      </c>
      <c r="AG763" s="68" t="n"/>
      <c r="AH763" s="68" t="n">
        <v>0</v>
      </c>
      <c r="AI763" s="68" t="n">
        <v>0</v>
      </c>
      <c r="AJ763" s="68" t="n">
        <v>2736680.73504</v>
      </c>
      <c r="AK763" s="68" t="n">
        <v>0</v>
      </c>
      <c r="AL763" s="68" t="n">
        <v>0</v>
      </c>
      <c r="AM763" s="68" t="n">
        <v>3525835.391022</v>
      </c>
      <c r="AN763" s="68" t="n">
        <v>108678.99</v>
      </c>
      <c r="AO763" s="63" t="n">
        <v>44795.99</v>
      </c>
      <c r="AP763" s="69" t="n">
        <v>136948.543938</v>
      </c>
      <c r="AQ763" s="55" t="n">
        <f aca="false" ca="false" dt2D="false" dtr="false" t="normal">+N763-'Приложение №2'!F763</f>
        <v>0</v>
      </c>
    </row>
    <row customHeight="true" ht="15" outlineLevel="0" r="764">
      <c r="A764" s="59" t="n">
        <f aca="false" ca="false" dt2D="false" dtr="false" t="normal">+A763+1</f>
        <v>741</v>
      </c>
      <c r="B764" s="60" t="n">
        <f aca="false" ca="false" dt2D="false" dtr="false" t="normal">+B763+1</f>
        <v>422</v>
      </c>
      <c r="C764" s="70" t="s">
        <v>728</v>
      </c>
      <c r="D764" s="70" t="s">
        <v>730</v>
      </c>
      <c r="E764" s="62" t="n">
        <v>1975</v>
      </c>
      <c r="F764" s="62" t="n">
        <v>2009</v>
      </c>
      <c r="G764" s="62" t="s">
        <v>92</v>
      </c>
      <c r="H764" s="62" t="n">
        <v>2</v>
      </c>
      <c r="I764" s="62" t="n">
        <v>3</v>
      </c>
      <c r="J764" s="68" t="n">
        <v>588.93</v>
      </c>
      <c r="K764" s="68" t="n">
        <v>526.89</v>
      </c>
      <c r="L764" s="68" t="n">
        <v>0</v>
      </c>
      <c r="M764" s="71" t="n">
        <v>25</v>
      </c>
      <c r="N764" s="65" t="n">
        <f aca="false" ca="false" dt2D="false" dtr="false" t="normal">SUM(P764:T764)</f>
        <v>126656.56</v>
      </c>
      <c r="O764" s="88" t="n"/>
      <c r="P764" s="63" t="n"/>
      <c r="Q764" s="63" t="n"/>
      <c r="R764" s="63" t="n">
        <v>117013.78</v>
      </c>
      <c r="S764" s="63" t="n">
        <v>9642.78</v>
      </c>
      <c r="T764" s="68" t="n">
        <v>0</v>
      </c>
      <c r="U764" s="63" t="n">
        <f aca="false" ca="false" dt2D="false" dtr="false" t="normal">$N764/($K764+$L764)</f>
        <v>240.3852037427167</v>
      </c>
      <c r="V764" s="63" t="n">
        <f aca="false" ca="false" dt2D="false" dtr="false" t="normal">$N764/($K764+$L764)</f>
        <v>240.3852037427167</v>
      </c>
      <c r="W764" s="89" t="n">
        <v>2021</v>
      </c>
      <c r="X764" s="4" t="n">
        <f aca="false" ca="false" dt2D="false" dtr="false" t="normal">+N764-'Приложение №2'!F764</f>
        <v>0</v>
      </c>
      <c r="Y764" s="120" t="e">
        <f aca="false" ca="false" dt2D="false" dtr="false" t="normal">+P764-'[1]Приложение №1'!$P382</f>
        <v>#GETTING_DATA</v>
      </c>
      <c r="AA764" s="65" t="n">
        <f aca="false" ca="false" dt2D="false" dtr="false" t="normal">SUM(AB764:AP764)</f>
        <v>6793335.02</v>
      </c>
      <c r="AB764" s="68" t="n">
        <v>1320658.317384</v>
      </c>
      <c r="AC764" s="68" t="n">
        <v>0</v>
      </c>
      <c r="AD764" s="68" t="n">
        <v>0</v>
      </c>
      <c r="AE764" s="68" t="n">
        <v>737257.579926</v>
      </c>
      <c r="AF764" s="68" t="n">
        <v>0</v>
      </c>
      <c r="AG764" s="68" t="n"/>
      <c r="AH764" s="68" t="n">
        <v>0</v>
      </c>
      <c r="AI764" s="68" t="n">
        <v>0</v>
      </c>
      <c r="AJ764" s="68" t="n">
        <v>1613252.133234</v>
      </c>
      <c r="AK764" s="68" t="n">
        <v>0</v>
      </c>
      <c r="AL764" s="68" t="n">
        <v>2823485.510412</v>
      </c>
      <c r="AM764" s="68" t="n">
        <v>0</v>
      </c>
      <c r="AN764" s="68" t="n">
        <v>126656.56</v>
      </c>
      <c r="AO764" s="63" t="n">
        <v>30000</v>
      </c>
      <c r="AP764" s="69" t="n">
        <v>142024.919044</v>
      </c>
      <c r="AQ764" s="55" t="n">
        <f aca="false" ca="false" dt2D="false" dtr="false" t="normal">+N764-'Приложение №2'!F764</f>
        <v>0</v>
      </c>
    </row>
    <row customHeight="true" ht="15" outlineLevel="0" r="765">
      <c r="A765" s="59" t="n">
        <f aca="false" ca="false" dt2D="false" dtr="false" t="normal">+A764+1</f>
        <v>742</v>
      </c>
      <c r="B765" s="60" t="n">
        <f aca="false" ca="false" dt2D="false" dtr="false" t="normal">+B764+1</f>
        <v>423</v>
      </c>
      <c r="C765" s="70" t="s">
        <v>728</v>
      </c>
      <c r="D765" s="70" t="s">
        <v>731</v>
      </c>
      <c r="E765" s="62" t="n">
        <v>1975</v>
      </c>
      <c r="F765" s="62" t="n">
        <v>1975</v>
      </c>
      <c r="G765" s="62" t="s">
        <v>92</v>
      </c>
      <c r="H765" s="62" t="n">
        <v>2</v>
      </c>
      <c r="I765" s="62" t="n">
        <v>2</v>
      </c>
      <c r="J765" s="68" t="n">
        <v>404.7</v>
      </c>
      <c r="K765" s="68" t="n">
        <v>363.7</v>
      </c>
      <c r="L765" s="68" t="n">
        <v>0</v>
      </c>
      <c r="M765" s="71" t="n">
        <v>19</v>
      </c>
      <c r="N765" s="65" t="n">
        <f aca="false" ca="false" dt2D="false" dtr="false" t="normal">SUM(P765:T765)</f>
        <v>60395.79</v>
      </c>
      <c r="O765" s="68" t="n"/>
      <c r="P765" s="63" t="n"/>
      <c r="Q765" s="63" t="n"/>
      <c r="R765" s="63" t="n">
        <v>60395.79</v>
      </c>
      <c r="S765" s="63" t="n"/>
      <c r="T765" s="68" t="n"/>
      <c r="U765" s="63" t="n">
        <f aca="false" ca="false" dt2D="false" dtr="false" t="normal">$N765/($K765+$L765)</f>
        <v>166.05936211163046</v>
      </c>
      <c r="V765" s="63" t="n">
        <f aca="false" ca="false" dt2D="false" dtr="false" t="normal">$N765/($K765+$L765)</f>
        <v>166.05936211163046</v>
      </c>
      <c r="W765" s="89" t="n">
        <v>2021</v>
      </c>
      <c r="X765" s="4" t="n">
        <f aca="false" ca="false" dt2D="false" dtr="false" t="normal">+N765-'Приложение №2'!F765</f>
        <v>0</v>
      </c>
      <c r="Y765" s="120" t="e">
        <f aca="false" ca="false" dt2D="false" dtr="false" t="normal">+P765-'[1]Приложение №1'!$P490</f>
        <v>#GETTING_DATA</v>
      </c>
      <c r="AA765" s="65" t="n">
        <f aca="false" ca="false" dt2D="false" dtr="false" t="normal">SUM(AB765:AP765)</f>
        <v>2159719.7</v>
      </c>
      <c r="AB765" s="68" t="n">
        <v>0</v>
      </c>
      <c r="AC765" s="68" t="n">
        <v>0</v>
      </c>
      <c r="AD765" s="68" t="n">
        <v>105075.60924</v>
      </c>
      <c r="AE765" s="68" t="n">
        <v>0</v>
      </c>
      <c r="AF765" s="68" t="n">
        <v>0</v>
      </c>
      <c r="AG765" s="68" t="n"/>
      <c r="AH765" s="68" t="n">
        <v>0</v>
      </c>
      <c r="AI765" s="68" t="n">
        <v>0</v>
      </c>
      <c r="AJ765" s="68" t="n">
        <v>0</v>
      </c>
      <c r="AK765" s="68" t="n">
        <v>0</v>
      </c>
      <c r="AL765" s="68" t="n">
        <v>1919964.769086</v>
      </c>
      <c r="AM765" s="68" t="n">
        <v>0</v>
      </c>
      <c r="AN765" s="68" t="n">
        <v>60395.79</v>
      </c>
      <c r="AO765" s="63" t="n">
        <v>30000</v>
      </c>
      <c r="AP765" s="69" t="n">
        <v>44283.531674</v>
      </c>
      <c r="AQ765" s="55" t="n">
        <f aca="false" ca="false" dt2D="false" dtr="false" t="normal">+N765-'Приложение №2'!F765</f>
        <v>0</v>
      </c>
    </row>
    <row customHeight="true" ht="15" outlineLevel="0" r="766">
      <c r="A766" s="59" t="n">
        <f aca="false" ca="false" dt2D="false" dtr="false" t="normal">+A765+1</f>
        <v>743</v>
      </c>
      <c r="B766" s="60" t="n">
        <f aca="false" ca="false" dt2D="false" dtr="false" t="normal">+B765+1</f>
        <v>424</v>
      </c>
      <c r="C766" s="70" t="s">
        <v>732</v>
      </c>
      <c r="D766" s="70" t="s">
        <v>733</v>
      </c>
      <c r="E766" s="62" t="n">
        <v>1981</v>
      </c>
      <c r="F766" s="62" t="n">
        <v>2012</v>
      </c>
      <c r="G766" s="62" t="s">
        <v>92</v>
      </c>
      <c r="H766" s="62" t="n">
        <v>2</v>
      </c>
      <c r="I766" s="62" t="n">
        <v>2</v>
      </c>
      <c r="J766" s="68" t="n">
        <v>1102.5</v>
      </c>
      <c r="K766" s="68" t="n">
        <v>953.1</v>
      </c>
      <c r="L766" s="68" t="n">
        <v>0</v>
      </c>
      <c r="M766" s="71" t="n">
        <v>51</v>
      </c>
      <c r="N766" s="65" t="n">
        <f aca="false" ca="false" dt2D="false" dtr="false" t="normal">SUM(P766:T766)</f>
        <v>170531.78</v>
      </c>
      <c r="O766" s="68" t="n"/>
      <c r="P766" s="63" t="n"/>
      <c r="Q766" s="63" t="n"/>
      <c r="R766" s="63" t="n">
        <v>170025.68</v>
      </c>
      <c r="S766" s="63" t="n">
        <v>506.1</v>
      </c>
      <c r="T766" s="68" t="n"/>
      <c r="U766" s="63" t="n">
        <f aca="false" ca="false" dt2D="false" dtr="false" t="normal">$N766/($K766+$L766)</f>
        <v>178.92328192214876</v>
      </c>
      <c r="V766" s="63" t="n">
        <f aca="false" ca="false" dt2D="false" dtr="false" t="normal">$N766/($K766+$L766)</f>
        <v>178.92328192214876</v>
      </c>
      <c r="W766" s="89" t="n">
        <v>2021</v>
      </c>
      <c r="X766" s="4" t="n">
        <f aca="false" ca="false" dt2D="false" dtr="false" t="normal">+N766-'Приложение №2'!F766</f>
        <v>0</v>
      </c>
      <c r="Y766" s="120" t="e">
        <f aca="false" ca="false" dt2D="false" dtr="false" t="normal">+P766-'[1]Приложение №1'!$P491</f>
        <v>#GETTING_DATA</v>
      </c>
      <c r="AA766" s="65" t="n">
        <f aca="false" ca="false" dt2D="false" dtr="false" t="normal">SUM(AB766:AP766)</f>
        <v>7994669.5200000005</v>
      </c>
      <c r="AB766" s="68" t="n">
        <v>0</v>
      </c>
      <c r="AC766" s="68" t="n">
        <v>0</v>
      </c>
      <c r="AD766" s="68" t="n">
        <v>0</v>
      </c>
      <c r="AE766" s="68" t="n">
        <v>0</v>
      </c>
      <c r="AF766" s="68" t="n">
        <v>0</v>
      </c>
      <c r="AG766" s="68" t="n"/>
      <c r="AH766" s="68" t="n">
        <v>0</v>
      </c>
      <c r="AI766" s="68" t="n">
        <v>0</v>
      </c>
      <c r="AJ766" s="68" t="n">
        <v>2946332.847948</v>
      </c>
      <c r="AK766" s="68" t="n">
        <v>0</v>
      </c>
      <c r="AL766" s="68" t="n">
        <v>0</v>
      </c>
      <c r="AM766" s="68" t="n">
        <v>4750816.36806</v>
      </c>
      <c r="AN766" s="68" t="n">
        <v>105837.82</v>
      </c>
      <c r="AO766" s="63" t="n">
        <v>23361.42</v>
      </c>
      <c r="AP766" s="69" t="n">
        <v>168321.063992</v>
      </c>
      <c r="AQ766" s="55" t="n">
        <f aca="false" ca="false" dt2D="false" dtr="false" t="normal">+N766-'Приложение №2'!F766</f>
        <v>0</v>
      </c>
    </row>
    <row customHeight="true" ht="15" outlineLevel="0" r="767">
      <c r="A767" s="59" t="n">
        <f aca="false" ca="false" dt2D="false" dtr="false" t="normal">+A766+1</f>
        <v>744</v>
      </c>
      <c r="B767" s="60" t="n">
        <f aca="false" ca="false" dt2D="false" dtr="false" t="normal">+B766+1</f>
        <v>425</v>
      </c>
      <c r="C767" s="70" t="s">
        <v>728</v>
      </c>
      <c r="D767" s="70" t="s">
        <v>734</v>
      </c>
      <c r="E767" s="62" t="n">
        <v>1977</v>
      </c>
      <c r="F767" s="62" t="n">
        <v>2009</v>
      </c>
      <c r="G767" s="62" t="s">
        <v>92</v>
      </c>
      <c r="H767" s="62" t="n">
        <v>2</v>
      </c>
      <c r="I767" s="62" t="n">
        <v>2</v>
      </c>
      <c r="J767" s="68" t="n">
        <v>513.5</v>
      </c>
      <c r="K767" s="68" t="n">
        <v>482.7</v>
      </c>
      <c r="L767" s="68" t="n">
        <v>0</v>
      </c>
      <c r="M767" s="71" t="n">
        <v>23</v>
      </c>
      <c r="N767" s="65" t="n">
        <f aca="false" ca="false" dt2D="false" dtr="false" t="normal">SUM(P767:T767)</f>
        <v>188635.93</v>
      </c>
      <c r="O767" s="88" t="n"/>
      <c r="P767" s="63" t="n"/>
      <c r="Q767" s="63" t="n"/>
      <c r="R767" s="63" t="n">
        <v>107128.14</v>
      </c>
      <c r="S767" s="63" t="n">
        <v>81507.79</v>
      </c>
      <c r="T767" s="68" t="n">
        <v>0</v>
      </c>
      <c r="U767" s="63" t="n">
        <f aca="false" ca="false" dt2D="false" dtr="false" t="normal">$N767/($K767+$L767)</f>
        <v>390.79330847317175</v>
      </c>
      <c r="V767" s="63" t="n">
        <f aca="false" ca="false" dt2D="false" dtr="false" t="normal">$N767/($K767+$L767)</f>
        <v>390.79330847317175</v>
      </c>
      <c r="W767" s="89" t="n">
        <v>2021</v>
      </c>
      <c r="X767" s="4" t="n">
        <f aca="false" ca="false" dt2D="false" dtr="false" t="normal">+N767-'Приложение №2'!F767</f>
        <v>0</v>
      </c>
      <c r="Y767" s="120" t="e">
        <f aca="false" ca="false" dt2D="false" dtr="false" t="normal">+P767-'[1]Приложение №1'!$P383</f>
        <v>#GETTING_DATA</v>
      </c>
      <c r="AA767" s="65" t="n">
        <f aca="false" ca="false" dt2D="false" dtr="false" t="normal">SUM(AB767:AP767)</f>
        <v>8714786.47</v>
      </c>
      <c r="AB767" s="68" t="n">
        <v>1207621.767786</v>
      </c>
      <c r="AC767" s="68" t="n">
        <v>0</v>
      </c>
      <c r="AD767" s="68" t="n">
        <v>0</v>
      </c>
      <c r="AE767" s="68" t="n">
        <v>674481.818682</v>
      </c>
      <c r="AF767" s="68" t="n">
        <v>0</v>
      </c>
      <c r="AG767" s="68" t="n"/>
      <c r="AH767" s="68" t="n">
        <v>0</v>
      </c>
      <c r="AI767" s="68" t="n">
        <v>0</v>
      </c>
      <c r="AJ767" s="68" t="n">
        <v>1465015.488426</v>
      </c>
      <c r="AK767" s="68" t="n">
        <v>0</v>
      </c>
      <c r="AL767" s="68" t="n">
        <v>2572639.04457</v>
      </c>
      <c r="AM767" s="68" t="n">
        <v>2380773.378102</v>
      </c>
      <c r="AN767" s="68" t="n">
        <v>188635.93</v>
      </c>
      <c r="AO767" s="63" t="n">
        <v>44103.23</v>
      </c>
      <c r="AP767" s="69" t="n">
        <v>181515.812434</v>
      </c>
      <c r="AQ767" s="55" t="n">
        <f aca="false" ca="false" dt2D="false" dtr="false" t="normal">+N767-'Приложение №2'!F767</f>
        <v>0</v>
      </c>
    </row>
    <row customHeight="true" ht="15" outlineLevel="0" r="768">
      <c r="A768" s="59" t="n">
        <f aca="false" ca="false" dt2D="false" dtr="false" t="normal">+A767+1</f>
        <v>745</v>
      </c>
      <c r="B768" s="60" t="n">
        <f aca="false" ca="false" dt2D="false" dtr="false" t="normal">+B767+1</f>
        <v>426</v>
      </c>
      <c r="C768" s="70" t="s">
        <v>728</v>
      </c>
      <c r="D768" s="70" t="s">
        <v>735</v>
      </c>
      <c r="E768" s="62" t="n">
        <v>1982</v>
      </c>
      <c r="F768" s="62" t="n">
        <v>1982</v>
      </c>
      <c r="G768" s="62" t="s">
        <v>92</v>
      </c>
      <c r="H768" s="62" t="n">
        <v>2</v>
      </c>
      <c r="I768" s="62" t="n">
        <v>3</v>
      </c>
      <c r="J768" s="68" t="n">
        <v>1277.5</v>
      </c>
      <c r="K768" s="68" t="n">
        <v>1102.3</v>
      </c>
      <c r="L768" s="68" t="n">
        <v>0</v>
      </c>
      <c r="M768" s="71" t="n">
        <v>34</v>
      </c>
      <c r="N768" s="65" t="n">
        <f aca="false" ca="false" dt2D="false" dtr="false" t="normal">SUM(P768:T768)</f>
        <v>219906.34999999998</v>
      </c>
      <c r="O768" s="68" t="n"/>
      <c r="P768" s="63" t="n"/>
      <c r="Q768" s="63" t="n"/>
      <c r="R768" s="63" t="n">
        <v>216277.55</v>
      </c>
      <c r="S768" s="63" t="n">
        <v>3628.8</v>
      </c>
      <c r="T768" s="68" t="n"/>
      <c r="U768" s="63" t="n">
        <f aca="false" ca="false" dt2D="false" dtr="false" t="normal">$N768/($K768+$L768)</f>
        <v>199.49773201487798</v>
      </c>
      <c r="V768" s="63" t="n">
        <f aca="false" ca="false" dt2D="false" dtr="false" t="normal">$N768/($K768+$L768)</f>
        <v>199.49773201487798</v>
      </c>
      <c r="W768" s="89" t="n">
        <v>2021</v>
      </c>
      <c r="X768" s="4" t="n">
        <f aca="false" ca="false" dt2D="false" dtr="false" t="normal">+N768-'Приложение №2'!F768</f>
        <v>-0.000000000029103830456733704</v>
      </c>
      <c r="Y768" s="120" t="e">
        <f aca="false" ca="false" dt2D="false" dtr="false" t="normal">+P768-'[1]Приложение №1'!$P561</f>
        <v>#GETTING_DATA</v>
      </c>
      <c r="AA768" s="65" t="n">
        <f aca="false" ca="false" dt2D="false" dtr="false" t="normal">SUM(AB768:AP768)</f>
        <v>20938342.830000006</v>
      </c>
      <c r="AB768" s="68" t="n">
        <v>2788532.678064</v>
      </c>
      <c r="AC768" s="68" t="n">
        <v>0</v>
      </c>
      <c r="AD768" s="68" t="n">
        <v>377369.219472</v>
      </c>
      <c r="AE768" s="68" t="n">
        <v>1566144.814878</v>
      </c>
      <c r="AF768" s="68" t="n">
        <v>0</v>
      </c>
      <c r="AG768" s="68" t="n"/>
      <c r="AH768" s="68" t="n">
        <v>616763.67753</v>
      </c>
      <c r="AI768" s="68" t="n">
        <v>0</v>
      </c>
      <c r="AJ768" s="68" t="n">
        <v>3422622.370734</v>
      </c>
      <c r="AK768" s="68" t="n">
        <v>0</v>
      </c>
      <c r="AL768" s="68" t="n">
        <v>5952055.638144</v>
      </c>
      <c r="AM768" s="68" t="n">
        <v>5507536.246926</v>
      </c>
      <c r="AN768" s="68" t="n">
        <v>219906.35</v>
      </c>
      <c r="AO768" s="63" t="n">
        <v>45000.3</v>
      </c>
      <c r="AP768" s="69" t="n">
        <v>442411.534252</v>
      </c>
      <c r="AQ768" s="55" t="n">
        <f aca="false" ca="false" dt2D="false" dtr="false" t="normal">+N768-'Приложение №2'!F768</f>
        <v>-0.000000000029103830456733704</v>
      </c>
    </row>
    <row customHeight="true" ht="15" outlineLevel="0" r="769">
      <c r="A769" s="59" t="n">
        <f aca="false" ca="false" dt2D="false" dtr="false" t="normal">+A768+1</f>
        <v>746</v>
      </c>
      <c r="B769" s="60" t="n">
        <f aca="false" ca="false" dt2D="false" dtr="false" t="normal">+B768+1</f>
        <v>427</v>
      </c>
      <c r="C769" s="70" t="s">
        <v>728</v>
      </c>
      <c r="D769" s="70" t="s">
        <v>736</v>
      </c>
      <c r="E769" s="62" t="n">
        <v>1980</v>
      </c>
      <c r="F769" s="62" t="n">
        <v>2009</v>
      </c>
      <c r="G769" s="62" t="s">
        <v>92</v>
      </c>
      <c r="H769" s="62" t="n">
        <v>2</v>
      </c>
      <c r="I769" s="62" t="n">
        <v>2</v>
      </c>
      <c r="J769" s="68" t="n">
        <v>672.9</v>
      </c>
      <c r="K769" s="68" t="n">
        <v>610.9</v>
      </c>
      <c r="L769" s="68" t="n">
        <v>0</v>
      </c>
      <c r="M769" s="71" t="n">
        <v>29</v>
      </c>
      <c r="N769" s="65" t="n">
        <f aca="false" ca="false" dt2D="false" dtr="false" t="normal">SUM(P769:T769)</f>
        <v>158031.77</v>
      </c>
      <c r="O769" s="68" t="n"/>
      <c r="P769" s="63" t="n"/>
      <c r="Q769" s="63" t="n"/>
      <c r="R769" s="63" t="n">
        <v>130709.61</v>
      </c>
      <c r="S769" s="63" t="n">
        <v>27322.16</v>
      </c>
      <c r="T769" s="68" t="n"/>
      <c r="U769" s="63" t="n">
        <f aca="false" ca="false" dt2D="false" dtr="false" t="normal">$N769/($K769+$L769)</f>
        <v>258.686806351285</v>
      </c>
      <c r="V769" s="63" t="n">
        <f aca="false" ca="false" dt2D="false" dtr="false" t="normal">$N769/($K769+$L769)</f>
        <v>258.686806351285</v>
      </c>
      <c r="W769" s="89" t="n">
        <v>2021</v>
      </c>
      <c r="X769" s="4" t="n">
        <f aca="false" ca="false" dt2D="false" dtr="false" t="normal">+N769-'Приложение №2'!F769</f>
        <v>0</v>
      </c>
      <c r="Y769" s="120" t="e">
        <f aca="false" ca="false" dt2D="false" dtr="false" t="normal">+P769-'[1]Приложение №1'!$P561</f>
        <v>#GETTING_DATA</v>
      </c>
      <c r="AA769" s="65" t="n">
        <f aca="false" ca="false" dt2D="false" dtr="false" t="normal">SUM(AB769:AP769)</f>
        <v>11378629.49</v>
      </c>
      <c r="AB769" s="68" t="n">
        <v>1424337.50885244</v>
      </c>
      <c r="AC769" s="68" t="n">
        <v>0</v>
      </c>
      <c r="AD769" s="68" t="n">
        <v>0</v>
      </c>
      <c r="AE769" s="68" t="n">
        <v>760379.17506936</v>
      </c>
      <c r="AF769" s="68" t="n">
        <v>0</v>
      </c>
      <c r="AG769" s="68" t="n"/>
      <c r="AH769" s="68" t="n">
        <v>334977.14468904</v>
      </c>
      <c r="AI769" s="68" t="n">
        <v>0</v>
      </c>
      <c r="AJ769" s="68" t="n">
        <v>1736316.6240672</v>
      </c>
      <c r="AK769" s="68" t="n">
        <v>0</v>
      </c>
      <c r="AL769" s="68" t="n">
        <v>2963106.3528675</v>
      </c>
      <c r="AM769" s="68" t="n">
        <v>2745980.94351672</v>
      </c>
      <c r="AN769" s="68" t="n">
        <v>1081828.941</v>
      </c>
      <c r="AO769" s="63" t="n">
        <v>113786.2949</v>
      </c>
      <c r="AP769" s="69" t="n">
        <v>217916.50503774</v>
      </c>
      <c r="AQ769" s="55" t="n">
        <f aca="false" ca="false" dt2D="false" dtr="false" t="normal">+N769-'Приложение №2'!F769</f>
        <v>0</v>
      </c>
    </row>
    <row customHeight="true" ht="15" outlineLevel="0" r="770">
      <c r="A770" s="59" t="n">
        <f aca="false" ca="false" dt2D="false" dtr="false" t="normal">+A769+1</f>
        <v>747</v>
      </c>
      <c r="B770" s="60" t="n">
        <f aca="false" ca="false" dt2D="false" dtr="false" t="normal">+B769+1</f>
        <v>428</v>
      </c>
      <c r="C770" s="70" t="s">
        <v>737</v>
      </c>
      <c r="D770" s="70" t="s">
        <v>738</v>
      </c>
      <c r="E770" s="62" t="n">
        <v>1987</v>
      </c>
      <c r="F770" s="62" t="n">
        <v>2012</v>
      </c>
      <c r="G770" s="62" t="s">
        <v>92</v>
      </c>
      <c r="H770" s="62" t="n">
        <v>2</v>
      </c>
      <c r="I770" s="62" t="n">
        <v>3</v>
      </c>
      <c r="J770" s="68" t="n">
        <v>823.17</v>
      </c>
      <c r="K770" s="68" t="n">
        <v>734.5</v>
      </c>
      <c r="L770" s="68" t="n">
        <v>88.67</v>
      </c>
      <c r="M770" s="71" t="n">
        <v>25</v>
      </c>
      <c r="N770" s="65" t="n">
        <f aca="false" ca="false" dt2D="false" dtr="false" t="normal">SUM(P770:T770)</f>
        <v>29864.22</v>
      </c>
      <c r="O770" s="68" t="n"/>
      <c r="P770" s="63" t="n"/>
      <c r="Q770" s="63" t="n"/>
      <c r="R770" s="63" t="n">
        <v>17671.85</v>
      </c>
      <c r="S770" s="63" t="n">
        <v>12192.37</v>
      </c>
      <c r="T770" s="68" t="n"/>
      <c r="U770" s="63" t="n">
        <f aca="false" ca="false" dt2D="false" dtr="false" t="normal">$N770/($K770+$L770)</f>
        <v>36.27952913735923</v>
      </c>
      <c r="V770" s="63" t="n">
        <f aca="false" ca="false" dt2D="false" dtr="false" t="normal">$N770/($K770+$L770)</f>
        <v>36.27952913735923</v>
      </c>
      <c r="W770" s="89" t="n">
        <v>2021</v>
      </c>
      <c r="X770" s="4" t="n">
        <f aca="false" ca="false" dt2D="false" dtr="false" t="normal">+N770-'Приложение №2'!F770</f>
        <v>0</v>
      </c>
      <c r="Y770" s="120" t="e">
        <f aca="false" ca="false" dt2D="false" dtr="false" t="normal">+P770-'[1]Приложение №1'!$P493</f>
        <v>#GETTING_DATA</v>
      </c>
      <c r="AA770" s="65" t="n">
        <f aca="false" ca="false" dt2D="false" dtr="false" t="normal">SUM(AB770:AP770)</f>
        <v>6723043.41</v>
      </c>
      <c r="AB770" s="68" t="n">
        <v>0</v>
      </c>
      <c r="AC770" s="68" t="n">
        <v>0</v>
      </c>
      <c r="AD770" s="68" t="n">
        <v>0</v>
      </c>
      <c r="AE770" s="68" t="n">
        <v>0</v>
      </c>
      <c r="AF770" s="68" t="n">
        <v>0</v>
      </c>
      <c r="AG770" s="68" t="n"/>
      <c r="AH770" s="68" t="n">
        <v>0</v>
      </c>
      <c r="AI770" s="68" t="n">
        <v>0</v>
      </c>
      <c r="AJ770" s="68" t="n">
        <v>0</v>
      </c>
      <c r="AK770" s="68" t="n">
        <v>0</v>
      </c>
      <c r="AL770" s="68" t="n">
        <v>5855461.55011314</v>
      </c>
      <c r="AM770" s="68" t="n">
        <v>0</v>
      </c>
      <c r="AN770" s="68" t="n">
        <v>672304.341</v>
      </c>
      <c r="AO770" s="63" t="n">
        <v>67230.4341</v>
      </c>
      <c r="AP770" s="69" t="n">
        <v>128047.08478686</v>
      </c>
      <c r="AQ770" s="55" t="n">
        <f aca="false" ca="false" dt2D="false" dtr="false" t="normal">+N770-'Приложение №2'!F770</f>
        <v>0</v>
      </c>
    </row>
    <row customHeight="true" ht="15" outlineLevel="0" r="771">
      <c r="A771" s="59" t="n">
        <f aca="false" ca="false" dt2D="false" dtr="false" t="normal">+A770+1</f>
        <v>748</v>
      </c>
      <c r="B771" s="60" t="n">
        <f aca="false" ca="false" dt2D="false" dtr="false" t="normal">+B770+1</f>
        <v>429</v>
      </c>
      <c r="C771" s="70" t="s">
        <v>739</v>
      </c>
      <c r="D771" s="70" t="s">
        <v>740</v>
      </c>
      <c r="E771" s="62" t="n">
        <v>1980</v>
      </c>
      <c r="F771" s="62" t="n">
        <v>2016</v>
      </c>
      <c r="G771" s="62" t="s">
        <v>92</v>
      </c>
      <c r="H771" s="152" t="n">
        <f aca="false" ca="false" dt2D="false" dtr="false" t="normal">+('Приложение №1'!K771+'Приложение №1'!L771)</f>
        <v>535.4</v>
      </c>
      <c r="I771" s="62" t="n">
        <v>3</v>
      </c>
      <c r="J771" s="68" t="n">
        <v>599</v>
      </c>
      <c r="K771" s="68" t="n">
        <v>535.4</v>
      </c>
      <c r="L771" s="68" t="n">
        <v>0</v>
      </c>
      <c r="M771" s="71" t="n">
        <v>33</v>
      </c>
      <c r="N771" s="65" t="n">
        <f aca="false" ca="false" dt2D="false" dtr="false" t="normal">SUM(P771:T771)</f>
        <v>152215.87</v>
      </c>
      <c r="O771" s="151" t="n"/>
      <c r="P771" s="63" t="n"/>
      <c r="Q771" s="63" t="n"/>
      <c r="R771" s="63" t="n">
        <v>67666.91</v>
      </c>
      <c r="S771" s="63" t="n">
        <v>84548.96</v>
      </c>
      <c r="T771" s="63" t="n">
        <v>0</v>
      </c>
      <c r="U771" s="63" t="n">
        <f aca="false" ca="false" dt2D="false" dtr="false" t="normal">$N771/($K771+$L771)</f>
        <v>284.30308180799403</v>
      </c>
      <c r="V771" s="63" t="n">
        <f aca="false" ca="false" dt2D="false" dtr="false" t="normal">$N771/($K771+$L771)</f>
        <v>284.30308180799403</v>
      </c>
      <c r="W771" s="89" t="n">
        <v>2021</v>
      </c>
      <c r="X771" s="4" t="n">
        <f aca="false" ca="false" dt2D="false" dtr="false" t="normal">+N771-'Приложение №2'!F771</f>
        <v>0</v>
      </c>
      <c r="Y771" s="120" t="e">
        <f aca="false" ca="false" dt2D="false" dtr="false" t="normal">+P771-'[1]Приложение №1'!$P384</f>
        <v>#GETTING_DATA</v>
      </c>
      <c r="AA771" s="65" t="n">
        <f aca="false" ca="false" dt2D="false" dtr="false" t="normal">SUM(AB771:AP771)</f>
        <v>11248780.76</v>
      </c>
      <c r="AB771" s="68" t="n">
        <v>0</v>
      </c>
      <c r="AC771" s="68" t="n">
        <v>0</v>
      </c>
      <c r="AD771" s="68" t="n">
        <v>262594.480554</v>
      </c>
      <c r="AE771" s="68" t="n">
        <v>0</v>
      </c>
      <c r="AF771" s="68" t="n">
        <v>0</v>
      </c>
      <c r="AG771" s="68" t="n"/>
      <c r="AH771" s="68" t="n">
        <v>0</v>
      </c>
      <c r="AI771" s="68" t="n">
        <v>0</v>
      </c>
      <c r="AJ771" s="68" t="n">
        <v>2426349.412536</v>
      </c>
      <c r="AK771" s="68" t="n">
        <v>0</v>
      </c>
      <c r="AL771" s="68" t="n">
        <v>4228548.821532</v>
      </c>
      <c r="AM771" s="68" t="n">
        <v>3912247.686732</v>
      </c>
      <c r="AN771" s="68" t="n">
        <v>135760.37</v>
      </c>
      <c r="AO771" s="63" t="n">
        <v>46455.5</v>
      </c>
      <c r="AP771" s="69" t="n">
        <v>236824.488646</v>
      </c>
      <c r="AQ771" s="55" t="n">
        <f aca="false" ca="false" dt2D="false" dtr="false" t="normal">+N771-'Приложение №2'!F771</f>
        <v>0</v>
      </c>
    </row>
    <row customHeight="true" ht="15" outlineLevel="0" r="772">
      <c r="A772" s="59" t="n">
        <f aca="false" ca="false" dt2D="false" dtr="false" t="normal">+A771+1</f>
        <v>749</v>
      </c>
      <c r="B772" s="60" t="n">
        <f aca="false" ca="false" dt2D="false" dtr="false" t="normal">+B771+1</f>
        <v>430</v>
      </c>
      <c r="C772" s="70" t="s">
        <v>132</v>
      </c>
      <c r="D772" s="70" t="s">
        <v>741</v>
      </c>
      <c r="E772" s="62" t="n">
        <v>1985</v>
      </c>
      <c r="F772" s="62" t="n">
        <v>1985</v>
      </c>
      <c r="G772" s="62" t="s">
        <v>92</v>
      </c>
      <c r="H772" s="62" t="n">
        <v>2</v>
      </c>
      <c r="I772" s="62" t="n">
        <v>1</v>
      </c>
      <c r="J772" s="68" t="n">
        <v>516.4</v>
      </c>
      <c r="K772" s="68" t="n">
        <v>286.4</v>
      </c>
      <c r="L772" s="68" t="n">
        <v>230</v>
      </c>
      <c r="M772" s="71" t="n">
        <v>23</v>
      </c>
      <c r="N772" s="65" t="n">
        <f aca="false" ca="false" dt2D="false" dtr="false" t="normal">+O772+P772+Q772+R772+S772+T772</f>
        <v>40801.77</v>
      </c>
      <c r="O772" s="88" t="n"/>
      <c r="P772" s="63" t="n"/>
      <c r="Q772" s="63" t="n"/>
      <c r="R772" s="63" t="n">
        <v>40801.77</v>
      </c>
      <c r="S772" s="63" t="n"/>
      <c r="T772" s="68" t="n">
        <v>0</v>
      </c>
      <c r="U772" s="63" t="n">
        <f aca="false" ca="false" dt2D="false" dtr="false" t="normal">$N772/($K772+$L772)</f>
        <v>79.01194810224632</v>
      </c>
      <c r="V772" s="63" t="n">
        <f aca="false" ca="false" dt2D="false" dtr="false" t="normal">$N772/($K772+$L772)</f>
        <v>79.01194810224632</v>
      </c>
      <c r="W772" s="89" t="n">
        <v>2021</v>
      </c>
      <c r="X772" s="4" t="n">
        <f aca="false" ca="false" dt2D="false" dtr="false" t="normal">+N772-'Приложение №2'!F772</f>
        <v>0</v>
      </c>
      <c r="Y772" s="120" t="e">
        <f aca="false" ca="false" dt2D="false" dtr="false" t="normal">+P772-'[1]Приложение №1'!$P364</f>
        <v>#GETTING_DATA</v>
      </c>
      <c r="AA772" s="65" t="n">
        <f aca="false" ca="false" dt2D="false" dtr="false" t="normal">SUM(AB772:AP772)</f>
        <v>40801.77</v>
      </c>
      <c r="AB772" s="68" t="n">
        <v>0</v>
      </c>
      <c r="AC772" s="68" t="n">
        <v>0</v>
      </c>
      <c r="AD772" s="68" t="n"/>
      <c r="AE772" s="68" t="n">
        <v>0</v>
      </c>
      <c r="AF772" s="68" t="n">
        <v>0</v>
      </c>
      <c r="AG772" s="68" t="n"/>
      <c r="AH772" s="68" t="n">
        <v>0</v>
      </c>
      <c r="AI772" s="68" t="n">
        <v>0</v>
      </c>
      <c r="AJ772" s="68" t="n">
        <v>0</v>
      </c>
      <c r="AK772" s="68" t="n">
        <v>0</v>
      </c>
      <c r="AL772" s="68" t="n"/>
      <c r="AM772" s="68" t="n"/>
      <c r="AN772" s="68" t="n">
        <v>40801.77</v>
      </c>
      <c r="AO772" s="63" t="n"/>
      <c r="AP772" s="69" t="n"/>
      <c r="AQ772" s="55" t="n">
        <f aca="false" ca="false" dt2D="false" dtr="false" t="normal">+N772-'Приложение №2'!F772</f>
        <v>0</v>
      </c>
    </row>
    <row customHeight="true" ht="15" outlineLevel="0" r="773">
      <c r="A773" s="59" t="n">
        <f aca="false" ca="false" dt2D="false" dtr="false" t="normal">+A772+1</f>
        <v>750</v>
      </c>
      <c r="B773" s="60" t="n">
        <f aca="false" ca="false" dt2D="false" dtr="false" t="normal">+B772+1</f>
        <v>431</v>
      </c>
      <c r="C773" s="70" t="s">
        <v>742</v>
      </c>
      <c r="D773" s="70" t="s">
        <v>743</v>
      </c>
      <c r="E773" s="62" t="n">
        <v>1986</v>
      </c>
      <c r="F773" s="62" t="n">
        <v>1986</v>
      </c>
      <c r="G773" s="62" t="s">
        <v>92</v>
      </c>
      <c r="H773" s="62" t="n">
        <v>2</v>
      </c>
      <c r="I773" s="62" t="n">
        <v>1</v>
      </c>
      <c r="J773" s="68" t="n">
        <v>703.3</v>
      </c>
      <c r="K773" s="68" t="n">
        <v>624.4</v>
      </c>
      <c r="L773" s="68" t="n">
        <v>0</v>
      </c>
      <c r="M773" s="71" t="n">
        <v>35</v>
      </c>
      <c r="N773" s="65" t="n">
        <f aca="false" ca="false" dt2D="false" dtr="false" t="normal">SUM(P773:T773)</f>
        <v>15565.07</v>
      </c>
      <c r="O773" s="88" t="n"/>
      <c r="P773" s="63" t="n"/>
      <c r="Q773" s="63" t="n"/>
      <c r="R773" s="63" t="n">
        <v>9515.11</v>
      </c>
      <c r="S773" s="63" t="n">
        <v>6049.96</v>
      </c>
      <c r="T773" s="68" t="n">
        <v>0</v>
      </c>
      <c r="U773" s="63" t="n">
        <f aca="false" ca="false" dt2D="false" dtr="false" t="normal">$N773/($K773+$L773)</f>
        <v>24.928042921204355</v>
      </c>
      <c r="V773" s="63" t="n">
        <f aca="false" ca="false" dt2D="false" dtr="false" t="normal">$N773/($K773+$L773)</f>
        <v>24.928042921204355</v>
      </c>
      <c r="W773" s="89" t="n">
        <v>2021</v>
      </c>
      <c r="X773" s="4" t="n">
        <f aca="false" ca="false" dt2D="false" dtr="false" t="normal">+N773-'Приложение №2'!F773</f>
        <v>0</v>
      </c>
      <c r="Y773" s="120" t="e">
        <f aca="false" ca="false" dt2D="false" dtr="false" t="normal">+P773-'[1]Приложение №1'!$P385</f>
        <v>#GETTING_DATA</v>
      </c>
      <c r="AA773" s="65" t="n">
        <f aca="false" ca="false" dt2D="false" dtr="false" t="normal">SUM(AB773:AP773)</f>
        <v>1884576.57</v>
      </c>
      <c r="AB773" s="68" t="n">
        <v>0</v>
      </c>
      <c r="AC773" s="68" t="n">
        <v>0</v>
      </c>
      <c r="AD773" s="68" t="n">
        <v>0</v>
      </c>
      <c r="AE773" s="68" t="n">
        <v>0</v>
      </c>
      <c r="AF773" s="68" t="n">
        <v>0</v>
      </c>
      <c r="AG773" s="68" t="n"/>
      <c r="AH773" s="68" t="n">
        <v>0</v>
      </c>
      <c r="AI773" s="68" t="n">
        <v>0</v>
      </c>
      <c r="AJ773" s="68" t="n">
        <v>1659821.9682618</v>
      </c>
      <c r="AK773" s="68" t="n">
        <v>0</v>
      </c>
      <c r="AL773" s="68" t="n">
        <v>0</v>
      </c>
      <c r="AM773" s="68" t="n">
        <v>0</v>
      </c>
      <c r="AN773" s="68" t="n">
        <v>169611.8913</v>
      </c>
      <c r="AO773" s="63" t="n">
        <v>18845.7657</v>
      </c>
      <c r="AP773" s="69" t="n">
        <v>36296.9447382</v>
      </c>
      <c r="AQ773" s="55" t="n">
        <f aca="false" ca="false" dt2D="false" dtr="false" t="normal">+N773-'Приложение №2'!F773</f>
        <v>0</v>
      </c>
    </row>
    <row outlineLevel="0" r="774">
      <c r="A774" s="83" t="n"/>
      <c r="B774" s="83" t="n"/>
      <c r="C774" s="83" t="n"/>
      <c r="D774" s="84" t="s">
        <v>744</v>
      </c>
      <c r="E774" s="85" t="n"/>
      <c r="F774" s="85" t="n"/>
      <c r="G774" s="85" t="n"/>
      <c r="H774" s="85" t="n"/>
      <c r="I774" s="85" t="n"/>
      <c r="J774" s="83" t="n"/>
      <c r="K774" s="83" t="n"/>
      <c r="L774" s="83" t="n"/>
      <c r="M774" s="83" t="n"/>
      <c r="N774" s="153" t="n">
        <f aca="false" ca="false" dt2D="false" dtr="false" t="normal">SUM(N775:N813)</f>
        <v>3365480.720999999</v>
      </c>
      <c r="O774" s="153" t="n">
        <f aca="false" ca="false" dt2D="false" dtr="false" t="normal">SUM(O775:O813)</f>
        <v>0</v>
      </c>
      <c r="P774" s="153" t="n">
        <f aca="false" ca="false" dt2D="false" dtr="false" t="normal">SUM(P775:P813)</f>
        <v>66181.10999999999</v>
      </c>
      <c r="Q774" s="153" t="n">
        <f aca="false" ca="false" dt2D="false" dtr="false" t="normal">SUM(Q775:Q813)</f>
        <v>0</v>
      </c>
      <c r="R774" s="153" t="n">
        <f aca="false" ca="false" dt2D="false" dtr="false" t="normal">SUM(R775:R813)</f>
        <v>29455.740000000224</v>
      </c>
      <c r="S774" s="153" t="n">
        <f aca="false" ca="false" dt2D="false" dtr="false" t="normal">SUM(S775:S813)</f>
        <v>3269843.8709999993</v>
      </c>
      <c r="T774" s="153" t="n">
        <f aca="false" ca="false" dt2D="false" dtr="false" t="normal">SUM(T775:T813)</f>
        <v>0</v>
      </c>
      <c r="U774" s="153" t="n"/>
      <c r="V774" s="153" t="n"/>
      <c r="W774" s="153" t="n"/>
      <c r="X774" s="4" t="n">
        <f aca="false" ca="false" dt2D="false" dtr="false" t="normal">+N774-'Приложение №2'!F774</f>
        <v>0</v>
      </c>
      <c r="Y774" s="154" t="n">
        <f aca="false" ca="false" dt2D="false" dtr="false" t="normal">SUM(Y775:Y813)</f>
        <v>0</v>
      </c>
      <c r="Z774" s="155" t="n">
        <f aca="false" ca="false" dt2D="false" dtr="false" t="normal">SUM(Z775:Z813)</f>
        <v>0</v>
      </c>
      <c r="AA774" s="155" t="n">
        <f aca="false" ca="false" dt2D="false" dtr="false" t="normal">SUM(AA775:AA813)</f>
        <v>3296553.760999999</v>
      </c>
      <c r="AB774" s="155" t="n">
        <f aca="false" ca="false" dt2D="false" dtr="false" t="normal">SUM(AB775:AB813)</f>
        <v>0</v>
      </c>
      <c r="AC774" s="155" t="n">
        <f aca="false" ca="false" dt2D="false" dtr="false" t="normal">SUM(AC775:AC813)</f>
        <v>0</v>
      </c>
      <c r="AD774" s="155" t="n">
        <f aca="false" ca="false" dt2D="false" dtr="false" t="normal">SUM(AD775:AD813)</f>
        <v>0</v>
      </c>
      <c r="AE774" s="155" t="n">
        <f aca="false" ca="false" dt2D="false" dtr="false" t="normal">SUM(AE775:AE813)</f>
        <v>0</v>
      </c>
      <c r="AF774" s="155" t="n">
        <f aca="false" ca="false" dt2D="false" dtr="false" t="normal">SUM(AF775:AF813)</f>
        <v>0</v>
      </c>
      <c r="AG774" s="155" t="n">
        <f aca="false" ca="false" dt2D="false" dtr="false" t="normal">SUM(AG775:AG813)</f>
        <v>0</v>
      </c>
      <c r="AH774" s="155" t="n">
        <f aca="false" ca="false" dt2D="false" dtr="false" t="normal">SUM(AH775:AH813)</f>
        <v>0</v>
      </c>
      <c r="AI774" s="155" t="n">
        <f aca="false" ca="false" dt2D="false" dtr="false" t="normal">SUM(AI775:AI813)</f>
        <v>0</v>
      </c>
      <c r="AJ774" s="155" t="n">
        <f aca="false" ca="false" dt2D="false" dtr="false" t="normal">SUM(AJ775:AJ813)</f>
        <v>0</v>
      </c>
      <c r="AK774" s="155" t="n">
        <f aca="false" ca="false" dt2D="false" dtr="false" t="normal">SUM(AK775:AK813)</f>
        <v>0</v>
      </c>
      <c r="AL774" s="155" t="n">
        <f aca="false" ca="false" dt2D="false" dtr="false" t="normal">SUM(AL775:AL813)</f>
        <v>0</v>
      </c>
      <c r="AM774" s="155" t="n">
        <f aca="false" ca="false" dt2D="false" dtr="false" t="normal">SUM(AM775:AM813)</f>
        <v>0</v>
      </c>
      <c r="AN774" s="155" t="n">
        <f aca="false" ca="false" dt2D="false" dtr="false" t="normal">SUM(AN775:AN813)</f>
        <v>0</v>
      </c>
      <c r="AO774" s="155" t="n">
        <f aca="false" ca="false" dt2D="false" dtr="false" t="normal">SUM(AO775:AO813)</f>
        <v>0</v>
      </c>
      <c r="AP774" s="155" t="n">
        <f aca="false" ca="false" dt2D="false" dtr="false" t="normal">SUM(AP775:AP813)</f>
        <v>3296553.760999999</v>
      </c>
      <c r="AQ774" s="55" t="n">
        <f aca="false" ca="false" dt2D="false" dtr="false" t="normal">+N774-'Приложение №2'!F774</f>
        <v>0</v>
      </c>
    </row>
    <row customHeight="true" ht="15" outlineLevel="0" r="775">
      <c r="A775" s="156" t="n"/>
      <c r="B775" s="157" t="n">
        <v>1</v>
      </c>
      <c r="C775" s="158" t="s">
        <v>54</v>
      </c>
      <c r="D775" s="159" t="s">
        <v>211</v>
      </c>
      <c r="E775" s="160" t="n">
        <v>1993</v>
      </c>
      <c r="F775" s="160" t="n">
        <v>2013</v>
      </c>
      <c r="G775" s="160" t="s">
        <v>60</v>
      </c>
      <c r="H775" s="160" t="n">
        <v>9</v>
      </c>
      <c r="I775" s="160" t="n">
        <v>1</v>
      </c>
      <c r="J775" s="94" t="n">
        <v>4027.7</v>
      </c>
      <c r="K775" s="94" t="n">
        <v>2709.1</v>
      </c>
      <c r="L775" s="94" t="n">
        <v>0</v>
      </c>
      <c r="M775" s="161" t="n">
        <v>88</v>
      </c>
      <c r="N775" s="65" t="n">
        <f aca="false" ca="false" dt2D="false" dtr="false" t="normal">SUM(P775:T775)</f>
        <v>94181.22</v>
      </c>
      <c r="O775" s="94" t="n"/>
      <c r="P775" s="113" t="n"/>
      <c r="Q775" s="113" t="n"/>
      <c r="R775" s="113" t="n"/>
      <c r="S775" s="63" t="n">
        <f aca="false" ca="false" dt2D="false" dtr="false" t="normal">+'Приложение №2'!F775-'Приложение №1'!P775-'Приложение №1'!Q775-'Приложение №1'!R775</f>
        <v>94181.22</v>
      </c>
      <c r="T775" s="113" t="n"/>
      <c r="U775" s="113" t="n">
        <f aca="false" ca="false" dt2D="false" dtr="false" t="normal">$N775/($K775+$L775)</f>
        <v>34.7647632054926</v>
      </c>
      <c r="V775" s="113" t="n">
        <f aca="false" ca="false" dt2D="false" dtr="false" t="normal">$N775/($K775+$L775)</f>
        <v>34.7647632054926</v>
      </c>
      <c r="W775" s="162" t="n">
        <v>2021</v>
      </c>
      <c r="X775" s="4" t="n">
        <f aca="false" ca="false" dt2D="false" dtr="false" t="normal">+N775-'Приложение №2'!F775</f>
        <v>0</v>
      </c>
      <c r="AA775" s="65" t="n">
        <f aca="false" ca="false" dt2D="false" dtr="false" t="normal">SUM(AB775:AP775)</f>
        <v>94181.22</v>
      </c>
      <c r="AB775" s="70" t="n"/>
      <c r="AC775" s="70" t="n"/>
      <c r="AD775" s="70" t="n"/>
      <c r="AE775" s="70" t="n"/>
      <c r="AF775" s="70" t="n"/>
      <c r="AG775" s="70" t="n"/>
      <c r="AH775" s="70" t="n"/>
      <c r="AI775" s="70" t="n"/>
      <c r="AJ775" s="70" t="n"/>
      <c r="AK775" s="70" t="n"/>
      <c r="AL775" s="70" t="n"/>
      <c r="AM775" s="70" t="n"/>
      <c r="AN775" s="70" t="n"/>
      <c r="AO775" s="70" t="n"/>
      <c r="AP775" s="70" t="n">
        <v>94181.22</v>
      </c>
      <c r="AQ775" s="55" t="n">
        <f aca="false" ca="false" dt2D="false" dtr="false" t="normal">+N775-P775-Q775-R775-S775-T775-O775</f>
        <v>0</v>
      </c>
    </row>
    <row customFormat="true" customHeight="true" ht="15" outlineLevel="0" r="776" s="2">
      <c r="A776" s="59" t="n"/>
      <c r="B776" s="60" t="n">
        <f aca="false" ca="false" dt2D="false" dtr="false" t="normal">+B775+1</f>
        <v>2</v>
      </c>
      <c r="C776" s="163" t="s">
        <v>54</v>
      </c>
      <c r="D776" s="70" t="s">
        <v>247</v>
      </c>
      <c r="E776" s="62" t="n">
        <v>1986</v>
      </c>
      <c r="F776" s="62" t="n">
        <v>2017</v>
      </c>
      <c r="G776" s="62" t="s">
        <v>60</v>
      </c>
      <c r="H776" s="62" t="n">
        <v>9</v>
      </c>
      <c r="I776" s="62" t="n">
        <v>6</v>
      </c>
      <c r="J776" s="68" t="n">
        <v>11681</v>
      </c>
      <c r="K776" s="68" t="n">
        <v>10019.9</v>
      </c>
      <c r="L776" s="68" t="n">
        <v>253.8</v>
      </c>
      <c r="M776" s="71" t="n">
        <v>440</v>
      </c>
      <c r="N776" s="65" t="n">
        <f aca="false" ca="false" dt2D="false" dtr="false" t="normal">SUM(P776:T776)</f>
        <v>130698.75</v>
      </c>
      <c r="O776" s="68" t="n"/>
      <c r="P776" s="63" t="n"/>
      <c r="Q776" s="63" t="n"/>
      <c r="R776" s="63" t="n"/>
      <c r="S776" s="63" t="n">
        <f aca="false" ca="false" dt2D="false" dtr="false" t="normal">+'Приложение №2'!F776-'Приложение №1'!P776-'Приложение №1'!Q776-'Приложение №1'!R776</f>
        <v>130698.75</v>
      </c>
      <c r="T776" s="63" t="n"/>
      <c r="U776" s="63" t="n">
        <f aca="false" ca="false" dt2D="false" dtr="false" t="normal">$N776/($K776+$L776)</f>
        <v>12.721682548643626</v>
      </c>
      <c r="V776" s="63" t="n">
        <f aca="false" ca="false" dt2D="false" dtr="false" t="normal">$N776/($K776+$L776)</f>
        <v>12.721682548643626</v>
      </c>
      <c r="W776" s="89" t="n">
        <v>2021</v>
      </c>
      <c r="X776" s="4" t="n">
        <f aca="false" ca="false" dt2D="false" dtr="false" t="normal">+N776-'Приложение №2'!F776</f>
        <v>0</v>
      </c>
      <c r="AA776" s="65" t="n">
        <f aca="false" ca="false" dt2D="false" dtr="false" t="normal">SUM(AB776:AP776)</f>
        <v>130698.75</v>
      </c>
      <c r="AB776" s="70" t="n"/>
      <c r="AC776" s="70" t="n"/>
      <c r="AD776" s="70" t="n"/>
      <c r="AE776" s="70" t="n"/>
      <c r="AF776" s="70" t="n"/>
      <c r="AG776" s="70" t="n"/>
      <c r="AH776" s="70" t="n"/>
      <c r="AI776" s="70" t="n"/>
      <c r="AJ776" s="70" t="n"/>
      <c r="AK776" s="70" t="n"/>
      <c r="AL776" s="70" t="n"/>
      <c r="AM776" s="70" t="n"/>
      <c r="AN776" s="70" t="n"/>
      <c r="AO776" s="70" t="n"/>
      <c r="AP776" s="70" t="n">
        <v>130698.75</v>
      </c>
      <c r="AQ776" s="55" t="n">
        <f aca="false" ca="false" dt2D="false" dtr="false" t="normal">+N776-P776-Q776-R776-S776-T776-O776</f>
        <v>0</v>
      </c>
    </row>
    <row customFormat="true" customHeight="true" ht="15" outlineLevel="0" r="777" s="2">
      <c r="A777" s="59" t="n"/>
      <c r="B777" s="60" t="n">
        <f aca="false" ca="false" dt2D="false" dtr="false" t="normal">+B776+1</f>
        <v>3</v>
      </c>
      <c r="C777" s="163" t="s">
        <v>54</v>
      </c>
      <c r="D777" s="70" t="s">
        <v>252</v>
      </c>
      <c r="E777" s="62" t="n">
        <v>1993</v>
      </c>
      <c r="F777" s="62" t="n">
        <v>2011</v>
      </c>
      <c r="G777" s="62" t="s">
        <v>56</v>
      </c>
      <c r="H777" s="62" t="n">
        <v>9</v>
      </c>
      <c r="I777" s="62" t="n">
        <v>1</v>
      </c>
      <c r="J777" s="68" t="n">
        <v>2945.2</v>
      </c>
      <c r="K777" s="68" t="n">
        <v>2418.6</v>
      </c>
      <c r="L777" s="68" t="n">
        <v>98.6</v>
      </c>
      <c r="M777" s="71" t="n">
        <v>71</v>
      </c>
      <c r="N777" s="65" t="n">
        <f aca="false" ca="false" dt2D="false" dtr="false" t="normal">SUM(P777:T777)</f>
        <v>3091.5</v>
      </c>
      <c r="O777" s="68" t="n"/>
      <c r="P777" s="63" t="n"/>
      <c r="Q777" s="63" t="n"/>
      <c r="R777" s="63" t="n"/>
      <c r="S777" s="63" t="n">
        <f aca="false" ca="false" dt2D="false" dtr="false" t="normal">+'Приложение №2'!F777-'Приложение №1'!P777-'Приложение №1'!Q777-'Приложение №1'!R777</f>
        <v>3091.5</v>
      </c>
      <c r="T777" s="63" t="n"/>
      <c r="U777" s="63" t="n">
        <f aca="false" ca="false" dt2D="false" dtr="false" t="normal">$N777/($K777+$L777)</f>
        <v>1.2281503257587796</v>
      </c>
      <c r="V777" s="63" t="n">
        <f aca="false" ca="false" dt2D="false" dtr="false" t="normal">$N777/($K777+$L777)</f>
        <v>1.2281503257587796</v>
      </c>
      <c r="W777" s="89" t="n">
        <v>2021</v>
      </c>
      <c r="X777" s="4" t="n">
        <f aca="false" ca="false" dt2D="false" dtr="false" t="normal">+N777-'Приложение №2'!F777</f>
        <v>0</v>
      </c>
      <c r="AA777" s="65" t="n">
        <f aca="false" ca="false" dt2D="false" dtr="false" t="normal">SUM(AB777:AP777)</f>
        <v>3091.5</v>
      </c>
      <c r="AB777" s="70" t="n"/>
      <c r="AC777" s="70" t="n"/>
      <c r="AD777" s="70" t="n"/>
      <c r="AE777" s="70" t="n"/>
      <c r="AF777" s="70" t="n"/>
      <c r="AG777" s="70" t="n"/>
      <c r="AH777" s="70" t="n"/>
      <c r="AI777" s="70" t="n"/>
      <c r="AJ777" s="70" t="n"/>
      <c r="AK777" s="70" t="n"/>
      <c r="AL777" s="70" t="n"/>
      <c r="AM777" s="70" t="n"/>
      <c r="AN777" s="70" t="n"/>
      <c r="AO777" s="70" t="n"/>
      <c r="AP777" s="70" t="n">
        <v>3091.5</v>
      </c>
      <c r="AQ777" s="55" t="n">
        <f aca="false" ca="false" dt2D="false" dtr="false" t="normal">+N777-P777-Q777-R777-S777-T777-O777</f>
        <v>0</v>
      </c>
    </row>
    <row customFormat="true" customHeight="true" ht="15" outlineLevel="0" r="778" s="2">
      <c r="A778" s="59" t="n"/>
      <c r="B778" s="60" t="n">
        <f aca="false" ca="false" dt2D="false" dtr="false" t="normal">+B777+1</f>
        <v>4</v>
      </c>
      <c r="C778" s="163" t="s">
        <v>54</v>
      </c>
      <c r="D778" s="70" t="s">
        <v>140</v>
      </c>
      <c r="E778" s="62" t="n">
        <v>1993</v>
      </c>
      <c r="F778" s="62" t="n">
        <v>2007</v>
      </c>
      <c r="G778" s="62" t="s">
        <v>56</v>
      </c>
      <c r="H778" s="62" t="n">
        <v>9</v>
      </c>
      <c r="I778" s="62" t="n">
        <v>2</v>
      </c>
      <c r="J778" s="68" t="n">
        <v>5832.9</v>
      </c>
      <c r="K778" s="68" t="n">
        <v>4738.4</v>
      </c>
      <c r="L778" s="68" t="n">
        <v>267.2</v>
      </c>
      <c r="M778" s="71" t="n">
        <v>154</v>
      </c>
      <c r="N778" s="65" t="n">
        <f aca="false" ca="false" dt2D="false" dtr="false" t="normal">SUM(P778:T778)</f>
        <v>5902.67</v>
      </c>
      <c r="O778" s="68" t="n"/>
      <c r="P778" s="63" t="n"/>
      <c r="Q778" s="63" t="n"/>
      <c r="R778" s="63" t="n"/>
      <c r="S778" s="63" t="n">
        <f aca="false" ca="false" dt2D="false" dtr="false" t="normal">+'Приложение №2'!F778-'Приложение №1'!P778-'Приложение №1'!Q778-'Приложение №1'!R778</f>
        <v>5902.67</v>
      </c>
      <c r="T778" s="63" t="n"/>
      <c r="U778" s="63" t="n">
        <f aca="false" ca="false" dt2D="false" dtr="false" t="normal">$N778/($K778+$L778)</f>
        <v>1.17921328112514</v>
      </c>
      <c r="V778" s="63" t="n">
        <f aca="false" ca="false" dt2D="false" dtr="false" t="normal">$N778/($K778+$L778)</f>
        <v>1.17921328112514</v>
      </c>
      <c r="W778" s="89" t="n">
        <v>2021</v>
      </c>
      <c r="X778" s="4" t="n">
        <f aca="false" ca="false" dt2D="false" dtr="false" t="normal">+N778-'Приложение №2'!F778</f>
        <v>0</v>
      </c>
      <c r="AA778" s="65" t="n">
        <f aca="false" ca="false" dt2D="false" dtr="false" t="normal">SUM(AB778:AP778)</f>
        <v>5902.67</v>
      </c>
      <c r="AB778" s="70" t="n"/>
      <c r="AC778" s="70" t="n"/>
      <c r="AD778" s="70" t="n"/>
      <c r="AE778" s="70" t="n"/>
      <c r="AF778" s="70" t="n"/>
      <c r="AG778" s="70" t="n"/>
      <c r="AH778" s="70" t="n"/>
      <c r="AI778" s="70" t="n"/>
      <c r="AJ778" s="70" t="n"/>
      <c r="AK778" s="70" t="n"/>
      <c r="AL778" s="70" t="n"/>
      <c r="AM778" s="70" t="n"/>
      <c r="AN778" s="70" t="n"/>
      <c r="AO778" s="70" t="n"/>
      <c r="AP778" s="70" t="n">
        <v>5902.67</v>
      </c>
      <c r="AQ778" s="55" t="n">
        <f aca="false" ca="false" dt2D="false" dtr="false" t="normal">+N778-P778-Q778-R778-S778-T778-O778</f>
        <v>0</v>
      </c>
    </row>
    <row customFormat="true" customHeight="true" ht="15" outlineLevel="0" r="779" s="2">
      <c r="A779" s="59" t="n"/>
      <c r="B779" s="60" t="n">
        <f aca="false" ca="false" dt2D="false" dtr="false" t="normal">+B778+1</f>
        <v>5</v>
      </c>
      <c r="C779" s="163" t="s">
        <v>54</v>
      </c>
      <c r="D779" s="70" t="s">
        <v>141</v>
      </c>
      <c r="E779" s="62" t="n">
        <v>1999</v>
      </c>
      <c r="F779" s="62" t="n">
        <v>2007</v>
      </c>
      <c r="G779" s="62" t="s">
        <v>56</v>
      </c>
      <c r="H779" s="62" t="n">
        <v>9</v>
      </c>
      <c r="I779" s="62" t="n">
        <v>1</v>
      </c>
      <c r="J779" s="68" t="n">
        <v>3327.1</v>
      </c>
      <c r="K779" s="68" t="n">
        <v>2761.3</v>
      </c>
      <c r="L779" s="68" t="n">
        <v>127.1</v>
      </c>
      <c r="M779" s="71" t="n">
        <v>93</v>
      </c>
      <c r="N779" s="65" t="n">
        <f aca="false" ca="false" dt2D="false" dtr="false" t="normal">SUM(P779:T779)</f>
        <v>3489.82</v>
      </c>
      <c r="O779" s="68" t="n"/>
      <c r="P779" s="63" t="n"/>
      <c r="Q779" s="63" t="n"/>
      <c r="R779" s="63" t="n"/>
      <c r="S779" s="63" t="n">
        <f aca="false" ca="false" dt2D="false" dtr="false" t="normal">+'Приложение №2'!F779-'Приложение №1'!P779-'Приложение №1'!Q779-'Приложение №1'!R779</f>
        <v>3489.82</v>
      </c>
      <c r="T779" s="63" t="n"/>
      <c r="U779" s="63" t="n">
        <f aca="false" ca="false" dt2D="false" dtr="false" t="normal">$N779/($K779+$L779)</f>
        <v>1.2082190832294697</v>
      </c>
      <c r="V779" s="63" t="n">
        <f aca="false" ca="false" dt2D="false" dtr="false" t="normal">$N779/($K779+$L779)</f>
        <v>1.2082190832294697</v>
      </c>
      <c r="W779" s="89" t="n">
        <v>2021</v>
      </c>
      <c r="X779" s="4" t="n">
        <f aca="false" ca="false" dt2D="false" dtr="false" t="normal">+N779-'Приложение №2'!F779</f>
        <v>0</v>
      </c>
      <c r="AA779" s="65" t="n">
        <f aca="false" ca="false" dt2D="false" dtr="false" t="normal">SUM(AB779:AP779)</f>
        <v>3489.82</v>
      </c>
      <c r="AB779" s="70" t="n"/>
      <c r="AC779" s="70" t="n"/>
      <c r="AD779" s="70" t="n"/>
      <c r="AE779" s="70" t="n"/>
      <c r="AF779" s="70" t="n"/>
      <c r="AG779" s="70" t="n"/>
      <c r="AH779" s="70" t="n"/>
      <c r="AI779" s="70" t="n"/>
      <c r="AJ779" s="70" t="n"/>
      <c r="AK779" s="70" t="n"/>
      <c r="AL779" s="70" t="n"/>
      <c r="AM779" s="70" t="n"/>
      <c r="AN779" s="70" t="n"/>
      <c r="AO779" s="70" t="n"/>
      <c r="AP779" s="70" t="n">
        <v>3489.82</v>
      </c>
      <c r="AQ779" s="55" t="n">
        <f aca="false" ca="false" dt2D="false" dtr="false" t="normal">+N779-P779-Q779-R779-S779-T779-O779</f>
        <v>0</v>
      </c>
    </row>
    <row customFormat="true" customHeight="true" ht="15" outlineLevel="0" r="780" s="2">
      <c r="A780" s="59" t="n"/>
      <c r="B780" s="60" t="n">
        <f aca="false" ca="false" dt2D="false" dtr="false" t="normal">+B779+1</f>
        <v>6</v>
      </c>
      <c r="C780" s="163" t="s">
        <v>54</v>
      </c>
      <c r="D780" s="70" t="s">
        <v>142</v>
      </c>
      <c r="E780" s="62" t="n">
        <v>1990</v>
      </c>
      <c r="F780" s="62" t="n">
        <v>2017</v>
      </c>
      <c r="G780" s="62" t="s">
        <v>56</v>
      </c>
      <c r="H780" s="62" t="n">
        <v>9</v>
      </c>
      <c r="I780" s="62" t="n">
        <v>1</v>
      </c>
      <c r="J780" s="68" t="n">
        <v>4531.3</v>
      </c>
      <c r="K780" s="68" t="n">
        <v>3890.9</v>
      </c>
      <c r="L780" s="68" t="n">
        <v>0</v>
      </c>
      <c r="M780" s="71" t="n">
        <v>144</v>
      </c>
      <c r="N780" s="65" t="n">
        <f aca="false" ca="false" dt2D="false" dtr="false" t="normal">SUM(P780:T780)</f>
        <v>4795.68</v>
      </c>
      <c r="O780" s="68" t="n"/>
      <c r="P780" s="63" t="n"/>
      <c r="Q780" s="63" t="n"/>
      <c r="R780" s="63" t="n"/>
      <c r="S780" s="63" t="n">
        <f aca="false" ca="false" dt2D="false" dtr="false" t="normal">+'Приложение №2'!F780-'Приложение №1'!P780-'Приложение №1'!Q780-'Приложение №1'!R780</f>
        <v>4795.68</v>
      </c>
      <c r="T780" s="63" t="n"/>
      <c r="U780" s="63" t="n">
        <f aca="false" ca="false" dt2D="false" dtr="false" t="normal">$N780/($K780+$L780)</f>
        <v>1.2325374591996712</v>
      </c>
      <c r="V780" s="63" t="n">
        <f aca="false" ca="false" dt2D="false" dtr="false" t="normal">$N780/($K780+$L780)</f>
        <v>1.2325374591996712</v>
      </c>
      <c r="W780" s="89" t="n">
        <v>2021</v>
      </c>
      <c r="X780" s="4" t="n">
        <f aca="false" ca="false" dt2D="false" dtr="false" t="normal">+N780-'Приложение №2'!F780</f>
        <v>0</v>
      </c>
      <c r="AA780" s="65" t="n">
        <f aca="false" ca="false" dt2D="false" dtr="false" t="normal">SUM(AB780:AP780)</f>
        <v>4795.68</v>
      </c>
      <c r="AB780" s="70" t="n"/>
      <c r="AC780" s="70" t="n"/>
      <c r="AD780" s="70" t="n"/>
      <c r="AE780" s="70" t="n"/>
      <c r="AF780" s="70" t="n"/>
      <c r="AG780" s="70" t="n"/>
      <c r="AH780" s="70" t="n"/>
      <c r="AI780" s="70" t="n"/>
      <c r="AJ780" s="70" t="n"/>
      <c r="AK780" s="70" t="n"/>
      <c r="AL780" s="70" t="n"/>
      <c r="AM780" s="70" t="n"/>
      <c r="AN780" s="70" t="n"/>
      <c r="AO780" s="70" t="n"/>
      <c r="AP780" s="70" t="n">
        <v>4795.68</v>
      </c>
      <c r="AQ780" s="55" t="n">
        <f aca="false" ca="false" dt2D="false" dtr="false" t="normal">+N780-P780-Q780-R780-S780-T780-O780</f>
        <v>0</v>
      </c>
    </row>
    <row customFormat="true" customHeight="true" ht="15" outlineLevel="0" r="781" s="2">
      <c r="A781" s="59" t="n"/>
      <c r="B781" s="60" t="n">
        <f aca="false" ca="false" dt2D="false" dtr="false" t="normal">+B780+1</f>
        <v>7</v>
      </c>
      <c r="C781" s="163" t="s">
        <v>54</v>
      </c>
      <c r="D781" s="70" t="s">
        <v>253</v>
      </c>
      <c r="E781" s="62" t="n">
        <v>1984</v>
      </c>
      <c r="F781" s="62" t="n">
        <v>2012</v>
      </c>
      <c r="G781" s="62" t="s">
        <v>56</v>
      </c>
      <c r="H781" s="62" t="n">
        <v>5</v>
      </c>
      <c r="I781" s="62" t="n">
        <v>2</v>
      </c>
      <c r="J781" s="68" t="n">
        <v>4407.85</v>
      </c>
      <c r="K781" s="68" t="n">
        <v>2926.4</v>
      </c>
      <c r="L781" s="68" t="n">
        <v>802.85</v>
      </c>
      <c r="M781" s="71" t="n">
        <v>176</v>
      </c>
      <c r="N781" s="65" t="n">
        <f aca="false" ca="false" dt2D="false" dtr="false" t="normal">SUM(P781:T781)</f>
        <v>6759.51</v>
      </c>
      <c r="O781" s="68" t="n"/>
      <c r="P781" s="63" t="n"/>
      <c r="Q781" s="63" t="n"/>
      <c r="R781" s="63" t="n"/>
      <c r="S781" s="63" t="n">
        <f aca="false" ca="false" dt2D="false" dtr="false" t="normal">+'Приложение №2'!F781-'Приложение №1'!P781-'Приложение №1'!Q781-'Приложение №1'!R781</f>
        <v>6759.51</v>
      </c>
      <c r="T781" s="63" t="n"/>
      <c r="U781" s="63" t="n">
        <f aca="false" ca="false" dt2D="false" dtr="false" t="normal">$N781/($K781+$L781)</f>
        <v>1.812565529261916</v>
      </c>
      <c r="V781" s="63" t="n">
        <f aca="false" ca="false" dt2D="false" dtr="false" t="normal">$N781/($K781+$L781)</f>
        <v>1.812565529261916</v>
      </c>
      <c r="W781" s="89" t="n">
        <v>2021</v>
      </c>
      <c r="X781" s="4" t="n">
        <f aca="false" ca="false" dt2D="false" dtr="false" t="normal">+N781-'Приложение №2'!F781</f>
        <v>0</v>
      </c>
      <c r="AA781" s="65" t="n">
        <f aca="false" ca="false" dt2D="false" dtr="false" t="normal">SUM(AB781:AP781)</f>
        <v>6759.51</v>
      </c>
      <c r="AB781" s="70" t="n"/>
      <c r="AC781" s="70" t="n"/>
      <c r="AD781" s="70" t="n"/>
      <c r="AE781" s="70" t="n"/>
      <c r="AF781" s="70" t="n"/>
      <c r="AG781" s="70" t="n"/>
      <c r="AH781" s="70" t="n"/>
      <c r="AI781" s="70" t="n"/>
      <c r="AJ781" s="70" t="n"/>
      <c r="AK781" s="70" t="n"/>
      <c r="AL781" s="70" t="n"/>
      <c r="AM781" s="70" t="n"/>
      <c r="AN781" s="70" t="n"/>
      <c r="AO781" s="70" t="n"/>
      <c r="AP781" s="70" t="n">
        <v>6759.51</v>
      </c>
      <c r="AQ781" s="55" t="n">
        <f aca="false" ca="false" dt2D="false" dtr="false" t="normal">+N781-P781-Q781-R781-S781-T781-O781</f>
        <v>0</v>
      </c>
    </row>
    <row customFormat="true" customHeight="true" ht="15" outlineLevel="0" r="782" s="2">
      <c r="A782" s="59" t="n"/>
      <c r="B782" s="60" t="n">
        <f aca="false" ca="false" dt2D="false" dtr="false" t="normal">+B781+1</f>
        <v>8</v>
      </c>
      <c r="C782" s="163" t="s">
        <v>54</v>
      </c>
      <c r="D782" s="70" t="s">
        <v>254</v>
      </c>
      <c r="E782" s="62" t="n">
        <v>1987</v>
      </c>
      <c r="F782" s="62" t="n">
        <v>2016</v>
      </c>
      <c r="G782" s="62" t="s">
        <v>56</v>
      </c>
      <c r="H782" s="62" t="n">
        <v>5</v>
      </c>
      <c r="I782" s="62" t="n">
        <v>2</v>
      </c>
      <c r="J782" s="68" t="n">
        <v>4414.46</v>
      </c>
      <c r="K782" s="68" t="n">
        <v>3063.1</v>
      </c>
      <c r="L782" s="68" t="n">
        <v>657.58</v>
      </c>
      <c r="M782" s="71" t="n">
        <v>189</v>
      </c>
      <c r="N782" s="65" t="n">
        <f aca="false" ca="false" dt2D="false" dtr="false" t="normal">SUM(P782:T782)</f>
        <v>6759.511</v>
      </c>
      <c r="O782" s="68" t="n"/>
      <c r="P782" s="63" t="n"/>
      <c r="Q782" s="63" t="n"/>
      <c r="R782" s="63" t="n"/>
      <c r="S782" s="63" t="n">
        <f aca="false" ca="false" dt2D="false" dtr="false" t="normal">+'Приложение №2'!F782-'Приложение №1'!P782-'Приложение №1'!Q782-'Приложение №1'!R782</f>
        <v>6759.511</v>
      </c>
      <c r="T782" s="63" t="n"/>
      <c r="U782" s="63" t="n">
        <f aca="false" ca="false" dt2D="false" dtr="false" t="normal">$N782/($K782+$L782)</f>
        <v>1.8167407570659129</v>
      </c>
      <c r="V782" s="63" t="n">
        <f aca="false" ca="false" dt2D="false" dtr="false" t="normal">$N782/($K782+$L782)</f>
        <v>1.8167407570659129</v>
      </c>
      <c r="W782" s="89" t="n">
        <v>2021</v>
      </c>
      <c r="X782" s="4" t="n">
        <f aca="false" ca="false" dt2D="false" dtr="false" t="normal">+N782-'Приложение №2'!F782</f>
        <v>0</v>
      </c>
      <c r="AA782" s="65" t="n">
        <f aca="false" ca="false" dt2D="false" dtr="false" t="normal">SUM(AB782:AP782)</f>
        <v>6759.511</v>
      </c>
      <c r="AB782" s="70" t="n"/>
      <c r="AC782" s="70" t="n"/>
      <c r="AD782" s="70" t="n"/>
      <c r="AE782" s="70" t="n"/>
      <c r="AF782" s="70" t="n"/>
      <c r="AG782" s="70" t="n"/>
      <c r="AH782" s="70" t="n"/>
      <c r="AI782" s="70" t="n"/>
      <c r="AJ782" s="70" t="n"/>
      <c r="AK782" s="70" t="n"/>
      <c r="AL782" s="70" t="n"/>
      <c r="AM782" s="70" t="n"/>
      <c r="AN782" s="70" t="n"/>
      <c r="AO782" s="70" t="n"/>
      <c r="AP782" s="164" t="n">
        <v>6759.511</v>
      </c>
      <c r="AQ782" s="55" t="n">
        <f aca="false" ca="false" dt2D="false" dtr="false" t="normal">+N782-P782-Q782-R782-S782-T782-O782</f>
        <v>0</v>
      </c>
    </row>
    <row customFormat="true" customHeight="true" ht="15" outlineLevel="0" r="783" s="2">
      <c r="A783" s="59" t="n"/>
      <c r="B783" s="60" t="n">
        <f aca="false" ca="false" dt2D="false" dtr="false" t="normal">+B782+1</f>
        <v>9</v>
      </c>
      <c r="C783" s="163" t="s">
        <v>54</v>
      </c>
      <c r="D783" s="70" t="s">
        <v>745</v>
      </c>
      <c r="E783" s="62" t="n">
        <v>1985</v>
      </c>
      <c r="F783" s="62" t="n">
        <v>2017</v>
      </c>
      <c r="G783" s="62" t="s">
        <v>56</v>
      </c>
      <c r="H783" s="62" t="n">
        <v>9</v>
      </c>
      <c r="I783" s="62" t="n">
        <v>5</v>
      </c>
      <c r="J783" s="68" t="n">
        <v>13256</v>
      </c>
      <c r="K783" s="68" t="n">
        <v>10214.9</v>
      </c>
      <c r="L783" s="68" t="n">
        <v>204.9</v>
      </c>
      <c r="M783" s="71" t="n">
        <v>409</v>
      </c>
      <c r="N783" s="65" t="n">
        <f aca="false" ca="false" dt2D="false" dtr="false" t="normal">SUM(P783:T783)</f>
        <v>113256.95</v>
      </c>
      <c r="O783" s="68" t="n"/>
      <c r="P783" s="63" t="n"/>
      <c r="Q783" s="63" t="n"/>
      <c r="R783" s="63" t="n"/>
      <c r="S783" s="63" t="n">
        <f aca="false" ca="false" dt2D="false" dtr="false" t="normal">+'Приложение №2'!F783-'Приложение №1'!P783-'Приложение №1'!Q783-'Приложение №1'!R783</f>
        <v>113256.95</v>
      </c>
      <c r="T783" s="63" t="n"/>
      <c r="U783" s="63" t="n">
        <f aca="false" ca="false" dt2D="false" dtr="false" t="normal">$N783/($K783+$L783)</f>
        <v>10.869397685176299</v>
      </c>
      <c r="V783" s="63" t="n">
        <f aca="false" ca="false" dt2D="false" dtr="false" t="normal">$N783/($K783+$L783)</f>
        <v>10.869397685176299</v>
      </c>
      <c r="W783" s="89" t="n">
        <v>2021</v>
      </c>
      <c r="X783" s="4" t="n">
        <f aca="false" ca="false" dt2D="false" dtr="false" t="normal">+N783-'Приложение №2'!F783</f>
        <v>0</v>
      </c>
      <c r="AA783" s="65" t="n">
        <f aca="false" ca="false" dt2D="false" dtr="false" t="normal">SUM(AB783:AP783)</f>
        <v>113256.95</v>
      </c>
      <c r="AB783" s="70" t="n"/>
      <c r="AC783" s="70" t="n"/>
      <c r="AD783" s="70" t="n"/>
      <c r="AE783" s="70" t="n"/>
      <c r="AF783" s="70" t="n"/>
      <c r="AG783" s="70" t="n"/>
      <c r="AH783" s="70" t="n"/>
      <c r="AI783" s="70" t="n"/>
      <c r="AJ783" s="70" t="n"/>
      <c r="AK783" s="70" t="n"/>
      <c r="AL783" s="70" t="n"/>
      <c r="AM783" s="70" t="n"/>
      <c r="AN783" s="70" t="n"/>
      <c r="AO783" s="70" t="n"/>
      <c r="AP783" s="164" t="n">
        <v>113256.95</v>
      </c>
      <c r="AQ783" s="55" t="n">
        <f aca="false" ca="false" dt2D="false" dtr="false" t="normal">+N783-P783-Q783-R783-S783-T783-O783</f>
        <v>0</v>
      </c>
    </row>
    <row customFormat="true" customHeight="true" ht="15" outlineLevel="0" r="784" s="2">
      <c r="A784" s="59" t="n"/>
      <c r="B784" s="60" t="n">
        <f aca="false" ca="false" dt2D="false" dtr="false" t="normal">+B783+1</f>
        <v>10</v>
      </c>
      <c r="C784" s="163" t="s">
        <v>54</v>
      </c>
      <c r="D784" s="70" t="s">
        <v>746</v>
      </c>
      <c r="E784" s="62" t="n">
        <v>1987</v>
      </c>
      <c r="F784" s="62" t="n">
        <v>2017</v>
      </c>
      <c r="G784" s="62" t="s">
        <v>56</v>
      </c>
      <c r="H784" s="62" t="n">
        <v>9</v>
      </c>
      <c r="I784" s="62" t="n">
        <v>5</v>
      </c>
      <c r="J784" s="68" t="n">
        <v>12266.2</v>
      </c>
      <c r="K784" s="68" t="n">
        <v>9499.8</v>
      </c>
      <c r="L784" s="68" t="n">
        <v>135</v>
      </c>
      <c r="M784" s="71" t="n">
        <v>406</v>
      </c>
      <c r="N784" s="65" t="n">
        <f aca="false" ca="false" dt2D="false" dtr="false" t="normal">SUM(P784:T784)</f>
        <v>104840.7</v>
      </c>
      <c r="O784" s="68" t="n"/>
      <c r="P784" s="63" t="n"/>
      <c r="Q784" s="63" t="n"/>
      <c r="R784" s="63" t="n">
        <v>29455.7400000002</v>
      </c>
      <c r="S784" s="63" t="n">
        <f aca="false" ca="false" dt2D="false" dtr="false" t="normal">+'Приложение №2'!F784-'Приложение №1'!P784-'Приложение №1'!Q784-'Приложение №1'!R784</f>
        <v>75384.95999999977</v>
      </c>
      <c r="T784" s="63" t="n"/>
      <c r="U784" s="63" t="n">
        <f aca="false" ca="false" dt2D="false" dtr="false" t="normal">$N784/($K784+$L784)</f>
        <v>10.8814609540416</v>
      </c>
      <c r="V784" s="63" t="n">
        <f aca="false" ca="false" dt2D="false" dtr="false" t="normal">$N784/($K784+$L784)</f>
        <v>10.8814609540416</v>
      </c>
      <c r="W784" s="89" t="n">
        <v>2021</v>
      </c>
      <c r="X784" s="4" t="n">
        <f aca="false" ca="false" dt2D="false" dtr="false" t="normal">+N784-'Приложение №2'!F784</f>
        <v>0</v>
      </c>
      <c r="AA784" s="65" t="n">
        <f aca="false" ca="false" dt2D="false" dtr="false" t="normal">SUM(AB784:AP784)</f>
        <v>104840.7</v>
      </c>
      <c r="AB784" s="70" t="n"/>
      <c r="AC784" s="70" t="n"/>
      <c r="AD784" s="70" t="n"/>
      <c r="AE784" s="70" t="n"/>
      <c r="AF784" s="70" t="n"/>
      <c r="AG784" s="70" t="n"/>
      <c r="AH784" s="70" t="n"/>
      <c r="AI784" s="70" t="n"/>
      <c r="AJ784" s="70" t="n"/>
      <c r="AK784" s="70" t="n"/>
      <c r="AL784" s="70" t="n"/>
      <c r="AM784" s="70" t="n"/>
      <c r="AN784" s="70" t="n"/>
      <c r="AO784" s="70" t="n"/>
      <c r="AP784" s="164" t="n">
        <v>104840.7</v>
      </c>
      <c r="AQ784" s="55" t="n">
        <f aca="false" ca="false" dt2D="false" dtr="false" t="normal">+N784-P784-Q784-R784-S784-T784-O784</f>
        <v>0</v>
      </c>
    </row>
    <row customFormat="true" customHeight="true" ht="15" outlineLevel="0" r="785" s="2">
      <c r="A785" s="59" t="n"/>
      <c r="B785" s="60" t="n">
        <f aca="false" ca="false" dt2D="false" dtr="false" t="normal">+B784+1</f>
        <v>11</v>
      </c>
      <c r="C785" s="163" t="s">
        <v>54</v>
      </c>
      <c r="D785" s="70" t="s">
        <v>382</v>
      </c>
      <c r="E785" s="62" t="n">
        <v>1981</v>
      </c>
      <c r="F785" s="62" t="n">
        <v>2011</v>
      </c>
      <c r="G785" s="62" t="s">
        <v>56</v>
      </c>
      <c r="H785" s="62" t="n">
        <v>5</v>
      </c>
      <c r="I785" s="62" t="n">
        <v>3</v>
      </c>
      <c r="J785" s="68" t="n">
        <v>5079.5</v>
      </c>
      <c r="K785" s="68" t="n">
        <v>4038.4</v>
      </c>
      <c r="L785" s="68" t="n">
        <v>298.7</v>
      </c>
      <c r="M785" s="71" t="n">
        <v>172</v>
      </c>
      <c r="N785" s="65" t="n">
        <f aca="false" ca="false" dt2D="false" dtr="false" t="normal">SUM(P785:T785)</f>
        <v>72298.39</v>
      </c>
      <c r="O785" s="68" t="n"/>
      <c r="P785" s="63" t="n"/>
      <c r="Q785" s="63" t="n"/>
      <c r="R785" s="63" t="n"/>
      <c r="S785" s="63" t="n">
        <f aca="false" ca="false" dt2D="false" dtr="false" t="normal">+'Приложение №2'!F785-'Приложение №1'!P785-'Приложение №1'!Q785-'Приложение №1'!R785</f>
        <v>72298.39</v>
      </c>
      <c r="T785" s="63" t="n"/>
      <c r="U785" s="63" t="n">
        <f aca="false" ca="false" dt2D="false" dtr="false" t="normal">$N785/($K785+$L785)</f>
        <v>16.669753983076248</v>
      </c>
      <c r="V785" s="63" t="n">
        <f aca="false" ca="false" dt2D="false" dtr="false" t="normal">$N785/($K785+$L785)</f>
        <v>16.669753983076248</v>
      </c>
      <c r="W785" s="89" t="n">
        <v>2021</v>
      </c>
      <c r="X785" s="4" t="n">
        <f aca="false" ca="false" dt2D="false" dtr="false" t="normal">+N785-'Приложение №2'!F785</f>
        <v>0</v>
      </c>
      <c r="AA785" s="65" t="n">
        <f aca="false" ca="false" dt2D="false" dtr="false" t="normal">SUM(AB785:AP785)</f>
        <v>72298.39</v>
      </c>
      <c r="AB785" s="70" t="n"/>
      <c r="AC785" s="70" t="n"/>
      <c r="AD785" s="70" t="n"/>
      <c r="AE785" s="70" t="n"/>
      <c r="AF785" s="70" t="n"/>
      <c r="AG785" s="70" t="n"/>
      <c r="AH785" s="70" t="n"/>
      <c r="AI785" s="70" t="n"/>
      <c r="AJ785" s="70" t="n"/>
      <c r="AK785" s="70" t="n"/>
      <c r="AL785" s="70" t="n"/>
      <c r="AM785" s="70" t="n"/>
      <c r="AN785" s="70" t="n"/>
      <c r="AO785" s="70" t="n"/>
      <c r="AP785" s="164" t="n">
        <v>72298.39</v>
      </c>
      <c r="AQ785" s="55" t="n">
        <f aca="false" ca="false" dt2D="false" dtr="false" t="normal">+N785-P785-Q785-R785-S785-T785-O785</f>
        <v>0</v>
      </c>
    </row>
    <row customFormat="true" customHeight="true" ht="15" outlineLevel="0" r="786" s="2">
      <c r="A786" s="59" t="n"/>
      <c r="B786" s="60" t="n">
        <f aca="false" ca="false" dt2D="false" dtr="false" t="normal">+B785+1</f>
        <v>12</v>
      </c>
      <c r="C786" s="163" t="s">
        <v>54</v>
      </c>
      <c r="D786" s="70" t="s">
        <v>255</v>
      </c>
      <c r="E786" s="62" t="n">
        <v>1985</v>
      </c>
      <c r="F786" s="62" t="n">
        <v>2017</v>
      </c>
      <c r="G786" s="62" t="s">
        <v>56</v>
      </c>
      <c r="H786" s="62" t="n">
        <v>9</v>
      </c>
      <c r="I786" s="62" t="n">
        <v>3</v>
      </c>
      <c r="J786" s="68" t="n">
        <v>6554</v>
      </c>
      <c r="K786" s="68" t="n">
        <v>5458.5</v>
      </c>
      <c r="L786" s="68" t="n">
        <v>187.3</v>
      </c>
      <c r="M786" s="71" t="n">
        <v>259</v>
      </c>
      <c r="N786" s="65" t="n">
        <f aca="false" ca="false" dt2D="false" dtr="false" t="normal">SUM(P786:T786)</f>
        <v>155090.96</v>
      </c>
      <c r="O786" s="68" t="n"/>
      <c r="P786" s="63" t="n"/>
      <c r="Q786" s="63" t="n"/>
      <c r="R786" s="63" t="n"/>
      <c r="S786" s="63" t="n">
        <f aca="false" ca="false" dt2D="false" dtr="false" t="normal">+'Приложение №2'!F786-'Приложение №1'!P786-'Приложение №1'!Q786-'Приложение №1'!R786</f>
        <v>155090.96</v>
      </c>
      <c r="T786" s="63" t="n"/>
      <c r="U786" s="63" t="n">
        <f aca="false" ca="false" dt2D="false" dtr="false" t="normal">$N786/($K786+$L786)</f>
        <v>27.470147720429342</v>
      </c>
      <c r="V786" s="63" t="n">
        <f aca="false" ca="false" dt2D="false" dtr="false" t="normal">$N786/($K786+$L786)</f>
        <v>27.470147720429342</v>
      </c>
      <c r="W786" s="89" t="n">
        <v>2021</v>
      </c>
      <c r="X786" s="4" t="n">
        <f aca="false" ca="false" dt2D="false" dtr="false" t="normal">+N786-'Приложение №2'!F786</f>
        <v>0</v>
      </c>
      <c r="AA786" s="65" t="n">
        <f aca="false" ca="false" dt2D="false" dtr="false" t="normal">SUM(AB786:AP786)</f>
        <v>150573.75</v>
      </c>
      <c r="AB786" s="70" t="n"/>
      <c r="AC786" s="70" t="n"/>
      <c r="AD786" s="70" t="n"/>
      <c r="AE786" s="70" t="n"/>
      <c r="AF786" s="70" t="n"/>
      <c r="AG786" s="70" t="n"/>
      <c r="AH786" s="70" t="n"/>
      <c r="AI786" s="70" t="n"/>
      <c r="AJ786" s="70" t="n"/>
      <c r="AK786" s="70" t="n"/>
      <c r="AL786" s="70" t="n"/>
      <c r="AM786" s="70" t="n"/>
      <c r="AN786" s="70" t="n"/>
      <c r="AO786" s="70" t="n"/>
      <c r="AP786" s="164" t="n">
        <v>150573.75</v>
      </c>
      <c r="AQ786" s="55" t="n">
        <f aca="false" ca="false" dt2D="false" dtr="false" t="normal">+N786-P786-Q786-R786-S786-T786-O786</f>
        <v>0</v>
      </c>
    </row>
    <row customFormat="true" customHeight="true" ht="15" outlineLevel="0" r="787" s="2">
      <c r="A787" s="59" t="n"/>
      <c r="B787" s="60" t="n">
        <f aca="false" ca="false" dt2D="false" dtr="false" t="normal">+B786+1</f>
        <v>13</v>
      </c>
      <c r="C787" s="163" t="s">
        <v>54</v>
      </c>
      <c r="D787" s="70" t="s">
        <v>256</v>
      </c>
      <c r="E787" s="62" t="n">
        <v>1985</v>
      </c>
      <c r="F787" s="62" t="n">
        <v>2016</v>
      </c>
      <c r="G787" s="62" t="s">
        <v>56</v>
      </c>
      <c r="H787" s="62" t="n">
        <v>9</v>
      </c>
      <c r="I787" s="62" t="n">
        <v>3</v>
      </c>
      <c r="J787" s="68" t="n">
        <v>6649.6</v>
      </c>
      <c r="K787" s="68" t="n">
        <v>5301.1</v>
      </c>
      <c r="L787" s="68" t="n">
        <v>281.3</v>
      </c>
      <c r="M787" s="71" t="n">
        <v>229</v>
      </c>
      <c r="N787" s="65" t="n">
        <f aca="false" ca="false" dt2D="false" dtr="false" t="normal">SUM(P787:T787)</f>
        <v>155480.13</v>
      </c>
      <c r="O787" s="68" t="n"/>
      <c r="P787" s="63" t="n"/>
      <c r="Q787" s="63" t="n"/>
      <c r="R787" s="63" t="n"/>
      <c r="S787" s="63" t="n">
        <f aca="false" ca="false" dt2D="false" dtr="false" t="normal">+'Приложение №2'!F787-'Приложение №1'!P787-'Приложение №1'!Q787-'Приложение №1'!R787</f>
        <v>155480.13</v>
      </c>
      <c r="T787" s="63" t="n"/>
      <c r="U787" s="63" t="n">
        <f aca="false" ca="false" dt2D="false" dtr="false" t="normal">$N787/($K787+$L787)</f>
        <v>27.85184329320722</v>
      </c>
      <c r="V787" s="63" t="n">
        <f aca="false" ca="false" dt2D="false" dtr="false" t="normal">$N787/($K787+$L787)</f>
        <v>27.85184329320722</v>
      </c>
      <c r="W787" s="89" t="n">
        <v>2021</v>
      </c>
      <c r="X787" s="4" t="n">
        <f aca="false" ca="false" dt2D="false" dtr="false" t="normal">+N787-'Приложение №2'!F787</f>
        <v>0</v>
      </c>
      <c r="AA787" s="65" t="n">
        <f aca="false" ca="false" dt2D="false" dtr="false" t="normal">SUM(AB787:AP787)</f>
        <v>155480.13</v>
      </c>
      <c r="AB787" s="70" t="n"/>
      <c r="AC787" s="70" t="n"/>
      <c r="AD787" s="70" t="n"/>
      <c r="AE787" s="70" t="n"/>
      <c r="AF787" s="70" t="n"/>
      <c r="AG787" s="70" t="n"/>
      <c r="AH787" s="70" t="n"/>
      <c r="AI787" s="70" t="n"/>
      <c r="AJ787" s="70" t="n"/>
      <c r="AK787" s="70" t="n"/>
      <c r="AL787" s="70" t="n"/>
      <c r="AM787" s="70" t="n"/>
      <c r="AN787" s="70" t="n"/>
      <c r="AO787" s="70" t="n"/>
      <c r="AP787" s="164" t="n">
        <v>155480.13</v>
      </c>
      <c r="AQ787" s="55" t="n">
        <f aca="false" ca="false" dt2D="false" dtr="false" t="normal">+N787-P787-Q787-R787-S787-T787-O787</f>
        <v>0</v>
      </c>
    </row>
    <row customFormat="true" customHeight="true" ht="15" outlineLevel="0" r="788" s="2">
      <c r="A788" s="59" t="n"/>
      <c r="B788" s="60" t="n">
        <f aca="false" ca="false" dt2D="false" dtr="false" t="normal">+B787+1</f>
        <v>14</v>
      </c>
      <c r="C788" s="163" t="s">
        <v>54</v>
      </c>
      <c r="D788" s="70" t="s">
        <v>212</v>
      </c>
      <c r="E788" s="62" t="n">
        <v>1994</v>
      </c>
      <c r="F788" s="62" t="n">
        <v>1994</v>
      </c>
      <c r="G788" s="62" t="s">
        <v>56</v>
      </c>
      <c r="H788" s="62" t="n">
        <v>10</v>
      </c>
      <c r="I788" s="62" t="n">
        <v>1</v>
      </c>
      <c r="J788" s="68" t="n">
        <v>3200.9</v>
      </c>
      <c r="K788" s="68" t="n">
        <v>2754.1</v>
      </c>
      <c r="L788" s="68" t="n">
        <v>0</v>
      </c>
      <c r="M788" s="71" t="n">
        <v>107</v>
      </c>
      <c r="N788" s="65" t="n">
        <f aca="false" ca="false" dt2D="false" dtr="false" t="normal">SUM(P788:T788)</f>
        <v>78452.63</v>
      </c>
      <c r="O788" s="68" t="n"/>
      <c r="P788" s="63" t="n"/>
      <c r="Q788" s="63" t="n"/>
      <c r="R788" s="63" t="n"/>
      <c r="S788" s="63" t="n">
        <f aca="false" ca="false" dt2D="false" dtr="false" t="normal">+'Приложение №2'!F788-'Приложение №1'!P788-'Приложение №1'!Q788-'Приложение №1'!R788</f>
        <v>78452.63</v>
      </c>
      <c r="T788" s="63" t="n"/>
      <c r="U788" s="63" t="n">
        <f aca="false" ca="false" dt2D="false" dtr="false" t="normal">$N788/($K788+$L788)</f>
        <v>28.485759413238448</v>
      </c>
      <c r="V788" s="63" t="n">
        <f aca="false" ca="false" dt2D="false" dtr="false" t="normal">$N788/($K788+$L788)</f>
        <v>28.485759413238448</v>
      </c>
      <c r="W788" s="89" t="n">
        <v>2021</v>
      </c>
      <c r="X788" s="4" t="n">
        <f aca="false" ca="false" dt2D="false" dtr="false" t="normal">+N788-'Приложение №2'!F788</f>
        <v>0</v>
      </c>
      <c r="AA788" s="65" t="n">
        <f aca="false" ca="false" dt2D="false" dtr="false" t="normal">SUM(AB788:AP788)</f>
        <v>78452.63</v>
      </c>
      <c r="AB788" s="70" t="n"/>
      <c r="AC788" s="70" t="n"/>
      <c r="AD788" s="70" t="n"/>
      <c r="AE788" s="70" t="n"/>
      <c r="AF788" s="70" t="n"/>
      <c r="AG788" s="70" t="n"/>
      <c r="AH788" s="70" t="n"/>
      <c r="AI788" s="70" t="n"/>
      <c r="AJ788" s="70" t="n"/>
      <c r="AK788" s="70" t="n"/>
      <c r="AL788" s="70" t="n"/>
      <c r="AM788" s="70" t="n"/>
      <c r="AN788" s="70" t="n"/>
      <c r="AO788" s="70" t="n"/>
      <c r="AP788" s="164" t="n">
        <v>78452.63</v>
      </c>
      <c r="AQ788" s="55" t="n">
        <f aca="false" ca="false" dt2D="false" dtr="false" t="normal">+N788-P788-Q788-R788-S788-T788-O788</f>
        <v>0</v>
      </c>
    </row>
    <row customFormat="true" customHeight="true" ht="15" outlineLevel="0" r="789" s="2">
      <c r="A789" s="59" t="n"/>
      <c r="B789" s="60" t="n">
        <f aca="false" ca="false" dt2D="false" dtr="false" t="normal">+B788+1</f>
        <v>15</v>
      </c>
      <c r="C789" s="163" t="s">
        <v>54</v>
      </c>
      <c r="D789" s="70" t="s">
        <v>260</v>
      </c>
      <c r="E789" s="62" t="n">
        <v>1995</v>
      </c>
      <c r="F789" s="62" t="n">
        <v>1995</v>
      </c>
      <c r="G789" s="62" t="s">
        <v>56</v>
      </c>
      <c r="H789" s="62" t="n">
        <v>10</v>
      </c>
      <c r="I789" s="62" t="n">
        <v>1</v>
      </c>
      <c r="J789" s="68" t="n">
        <v>3279.6</v>
      </c>
      <c r="K789" s="68" t="n">
        <v>2805.6</v>
      </c>
      <c r="L789" s="68" t="n">
        <v>0</v>
      </c>
      <c r="M789" s="71" t="n">
        <v>105</v>
      </c>
      <c r="N789" s="65" t="n">
        <f aca="false" ca="false" dt2D="false" dtr="false" t="normal">SUM(P789:T789)</f>
        <v>77106.39</v>
      </c>
      <c r="O789" s="68" t="n"/>
      <c r="P789" s="63" t="n"/>
      <c r="Q789" s="63" t="n"/>
      <c r="R789" s="63" t="n"/>
      <c r="S789" s="63" t="n">
        <f aca="false" ca="false" dt2D="false" dtr="false" t="normal">+'Приложение №2'!F789-'Приложение №1'!P789-'Приложение №1'!Q789-'Приложение №1'!R789</f>
        <v>77106.39</v>
      </c>
      <c r="T789" s="63" t="n"/>
      <c r="U789" s="63" t="n">
        <f aca="false" ca="false" dt2D="false" dtr="false" t="normal">$N789/($K789+$L789)</f>
        <v>27.48303036783576</v>
      </c>
      <c r="V789" s="63" t="n">
        <f aca="false" ca="false" dt2D="false" dtr="false" t="normal">$N789/($K789+$L789)</f>
        <v>27.48303036783576</v>
      </c>
      <c r="W789" s="89" t="n">
        <v>2021</v>
      </c>
      <c r="X789" s="4" t="n">
        <f aca="false" ca="false" dt2D="false" dtr="false" t="normal">+N789-'Приложение №2'!F789</f>
        <v>0</v>
      </c>
      <c r="AA789" s="65" t="n">
        <f aca="false" ca="false" dt2D="false" dtr="false" t="normal">SUM(AB789:AP789)</f>
        <v>77106.39</v>
      </c>
      <c r="AB789" s="70" t="n"/>
      <c r="AC789" s="70" t="n"/>
      <c r="AD789" s="70" t="n"/>
      <c r="AE789" s="70" t="n"/>
      <c r="AF789" s="70" t="n"/>
      <c r="AG789" s="70" t="n"/>
      <c r="AH789" s="70" t="n"/>
      <c r="AI789" s="70" t="n"/>
      <c r="AJ789" s="70" t="n"/>
      <c r="AK789" s="70" t="n"/>
      <c r="AL789" s="70" t="n"/>
      <c r="AM789" s="70" t="n"/>
      <c r="AN789" s="70" t="n"/>
      <c r="AO789" s="70" t="n"/>
      <c r="AP789" s="70" t="n">
        <v>77106.39</v>
      </c>
      <c r="AQ789" s="55" t="n">
        <f aca="false" ca="false" dt2D="false" dtr="false" t="normal">+N789-P789-Q789-R789-S789-T789-O789</f>
        <v>0</v>
      </c>
    </row>
    <row customFormat="true" customHeight="true" ht="15" outlineLevel="0" r="790" s="2">
      <c r="A790" s="59" t="n"/>
      <c r="B790" s="60" t="n">
        <f aca="false" ca="false" dt2D="false" dtr="false" t="normal">+B789+1</f>
        <v>16</v>
      </c>
      <c r="C790" s="163" t="s">
        <v>54</v>
      </c>
      <c r="D790" s="70" t="s">
        <v>510</v>
      </c>
      <c r="E790" s="62" t="n">
        <v>1990</v>
      </c>
      <c r="F790" s="62" t="n">
        <v>1990</v>
      </c>
      <c r="G790" s="62" t="s">
        <v>56</v>
      </c>
      <c r="H790" s="62" t="n">
        <v>5</v>
      </c>
      <c r="I790" s="62" t="n">
        <v>8</v>
      </c>
      <c r="J790" s="68" t="n">
        <v>7467.3</v>
      </c>
      <c r="K790" s="68" t="n">
        <v>6613.1</v>
      </c>
      <c r="L790" s="68" t="n">
        <v>0</v>
      </c>
      <c r="M790" s="71" t="n">
        <v>290</v>
      </c>
      <c r="N790" s="65" t="n">
        <f aca="false" ca="false" dt2D="false" dtr="false" t="normal">SUM(P790:T790)</f>
        <v>191818.53</v>
      </c>
      <c r="O790" s="68" t="n"/>
      <c r="P790" s="63" t="n"/>
      <c r="Q790" s="63" t="n"/>
      <c r="R790" s="63" t="n"/>
      <c r="S790" s="63" t="n">
        <f aca="false" ca="false" dt2D="false" dtr="false" t="normal">+'Приложение №2'!F790-'Приложение №1'!P790-'Приложение №1'!Q790-'Приложение №1'!R790</f>
        <v>191818.53</v>
      </c>
      <c r="T790" s="63" t="n"/>
      <c r="U790" s="63" t="n">
        <f aca="false" ca="false" dt2D="false" dtr="false" t="normal">$N790/($K790+$L790)</f>
        <v>29.005841435937757</v>
      </c>
      <c r="V790" s="63" t="n">
        <f aca="false" ca="false" dt2D="false" dtr="false" t="normal">$N790/($K790+$L790)</f>
        <v>29.005841435937757</v>
      </c>
      <c r="W790" s="89" t="n">
        <v>2021</v>
      </c>
      <c r="X790" s="4" t="n">
        <f aca="false" ca="false" dt2D="false" dtr="false" t="normal">+N790-'Приложение №2'!F790</f>
        <v>0</v>
      </c>
      <c r="AA790" s="65" t="n">
        <f aca="false" ca="false" dt2D="false" dtr="false" t="normal">SUM(AB790:AP790)</f>
        <v>191818.53</v>
      </c>
      <c r="AB790" s="70" t="n"/>
      <c r="AC790" s="70" t="n"/>
      <c r="AD790" s="70" t="n"/>
      <c r="AE790" s="70" t="n"/>
      <c r="AF790" s="70" t="n"/>
      <c r="AG790" s="70" t="n"/>
      <c r="AH790" s="70" t="n"/>
      <c r="AI790" s="70" t="n"/>
      <c r="AJ790" s="70" t="n"/>
      <c r="AK790" s="70" t="n"/>
      <c r="AL790" s="70" t="n"/>
      <c r="AM790" s="70" t="n"/>
      <c r="AN790" s="70" t="n"/>
      <c r="AO790" s="70" t="n"/>
      <c r="AP790" s="70" t="n">
        <v>191818.53</v>
      </c>
      <c r="AQ790" s="55" t="n">
        <f aca="false" ca="false" dt2D="false" dtr="false" t="normal">+N790-P790-Q790-R790-S790-T790-O790</f>
        <v>0</v>
      </c>
    </row>
    <row customFormat="true" customHeight="true" ht="15" outlineLevel="0" r="791" s="2">
      <c r="A791" s="59" t="n"/>
      <c r="B791" s="60" t="n">
        <f aca="false" ca="false" dt2D="false" dtr="false" t="normal">+B790+1</f>
        <v>17</v>
      </c>
      <c r="C791" s="163" t="s">
        <v>54</v>
      </c>
      <c r="D791" s="70" t="s">
        <v>267</v>
      </c>
      <c r="E791" s="62" t="n">
        <v>1986</v>
      </c>
      <c r="F791" s="62" t="n">
        <v>2016</v>
      </c>
      <c r="G791" s="62" t="s">
        <v>56</v>
      </c>
      <c r="H791" s="62" t="n">
        <v>5</v>
      </c>
      <c r="I791" s="62" t="n">
        <v>8</v>
      </c>
      <c r="J791" s="68" t="n">
        <v>10054.6</v>
      </c>
      <c r="K791" s="68" t="n">
        <v>8397.8</v>
      </c>
      <c r="L791" s="68" t="n">
        <v>68.7</v>
      </c>
      <c r="M791" s="71" t="n">
        <v>330</v>
      </c>
      <c r="N791" s="65" t="n">
        <f aca="false" ca="false" dt2D="false" dtr="false" t="normal">SUM(P791:T791)</f>
        <v>19678.55</v>
      </c>
      <c r="O791" s="68" t="n"/>
      <c r="P791" s="63" t="n"/>
      <c r="Q791" s="63" t="n"/>
      <c r="R791" s="63" t="n"/>
      <c r="S791" s="63" t="n">
        <f aca="false" ca="false" dt2D="false" dtr="false" t="normal">+'Приложение №2'!F791-'Приложение №1'!P791-'Приложение №1'!Q791-'Приложение №1'!R791</f>
        <v>19678.55</v>
      </c>
      <c r="T791" s="63" t="n"/>
      <c r="U791" s="63" t="n">
        <f aca="false" ca="false" dt2D="false" dtr="false" t="normal">$N791/($K791+$L791)</f>
        <v>2.324283942597295</v>
      </c>
      <c r="V791" s="63" t="n">
        <f aca="false" ca="false" dt2D="false" dtr="false" t="normal">$N791/($K791+$L791)</f>
        <v>2.324283942597295</v>
      </c>
      <c r="W791" s="89" t="n">
        <v>2021</v>
      </c>
      <c r="X791" s="4" t="n">
        <f aca="false" ca="false" dt2D="false" dtr="false" t="normal">+N791-'Приложение №2'!F791</f>
        <v>0</v>
      </c>
      <c r="AA791" s="65" t="n">
        <f aca="false" ca="false" dt2D="false" dtr="false" t="normal">SUM(AB791:AP791)</f>
        <v>19678.55</v>
      </c>
      <c r="AB791" s="70" t="n"/>
      <c r="AC791" s="70" t="n"/>
      <c r="AD791" s="70" t="n"/>
      <c r="AE791" s="70" t="n"/>
      <c r="AF791" s="70" t="n"/>
      <c r="AG791" s="70" t="n"/>
      <c r="AH791" s="70" t="n"/>
      <c r="AI791" s="70" t="n"/>
      <c r="AJ791" s="70" t="n"/>
      <c r="AK791" s="70" t="n"/>
      <c r="AL791" s="70" t="n"/>
      <c r="AM791" s="70" t="n"/>
      <c r="AN791" s="70" t="n"/>
      <c r="AO791" s="70" t="n"/>
      <c r="AP791" s="70" t="n">
        <v>19678.55</v>
      </c>
      <c r="AQ791" s="55" t="n">
        <f aca="false" ca="false" dt2D="false" dtr="false" t="normal">+N791-P791-Q791-R791-S791-T791-O791</f>
        <v>0</v>
      </c>
    </row>
    <row customFormat="true" customHeight="true" ht="15" outlineLevel="0" r="792" s="2">
      <c r="A792" s="59" t="n"/>
      <c r="B792" s="60" t="n">
        <f aca="false" ca="false" dt2D="false" dtr="false" t="normal">+B791+1</f>
        <v>18</v>
      </c>
      <c r="C792" s="163" t="s">
        <v>54</v>
      </c>
      <c r="D792" s="70" t="s">
        <v>337</v>
      </c>
      <c r="E792" s="62" t="n">
        <v>1986</v>
      </c>
      <c r="F792" s="62" t="n">
        <v>2016</v>
      </c>
      <c r="G792" s="62" t="s">
        <v>56</v>
      </c>
      <c r="H792" s="62" t="n">
        <v>5</v>
      </c>
      <c r="I792" s="62" t="n">
        <v>4</v>
      </c>
      <c r="J792" s="68" t="n">
        <v>5735.9</v>
      </c>
      <c r="K792" s="68" t="n">
        <v>4521.9</v>
      </c>
      <c r="L792" s="68" t="n">
        <v>320</v>
      </c>
      <c r="M792" s="71" t="n">
        <v>186</v>
      </c>
      <c r="N792" s="65" t="n">
        <f aca="false" ca="false" dt2D="false" dtr="false" t="normal">SUM(P792:T792)</f>
        <v>72527.65</v>
      </c>
      <c r="O792" s="68" t="n"/>
      <c r="P792" s="63" t="n"/>
      <c r="Q792" s="63" t="n"/>
      <c r="R792" s="63" t="n"/>
      <c r="S792" s="63" t="n">
        <f aca="false" ca="false" dt2D="false" dtr="false" t="normal">+'Приложение №2'!F792-'Приложение №1'!P792-'Приложение №1'!Q792-'Приложение №1'!R792</f>
        <v>72527.65</v>
      </c>
      <c r="T792" s="63" t="n"/>
      <c r="U792" s="63" t="n">
        <f aca="false" ca="false" dt2D="false" dtr="false" t="normal">$N792/($K792+$L792)</f>
        <v>14.97917139965716</v>
      </c>
      <c r="V792" s="63" t="n">
        <f aca="false" ca="false" dt2D="false" dtr="false" t="normal">$N792/($K792+$L792)</f>
        <v>14.97917139965716</v>
      </c>
      <c r="W792" s="89" t="n">
        <v>2021</v>
      </c>
      <c r="X792" s="4" t="n">
        <f aca="false" ca="false" dt2D="false" dtr="false" t="normal">+N792-'Приложение №2'!F792</f>
        <v>0</v>
      </c>
      <c r="AA792" s="65" t="n">
        <f aca="false" ca="false" dt2D="false" dtr="false" t="normal">SUM(AB792:AP792)</f>
        <v>72527.65</v>
      </c>
      <c r="AB792" s="70" t="n"/>
      <c r="AC792" s="70" t="n"/>
      <c r="AD792" s="70" t="n"/>
      <c r="AE792" s="70" t="n"/>
      <c r="AF792" s="70" t="n"/>
      <c r="AG792" s="70" t="n"/>
      <c r="AH792" s="70" t="n"/>
      <c r="AI792" s="70" t="n"/>
      <c r="AJ792" s="70" t="n"/>
      <c r="AK792" s="70" t="n"/>
      <c r="AL792" s="70" t="n"/>
      <c r="AM792" s="70" t="n"/>
      <c r="AN792" s="70" t="n"/>
      <c r="AO792" s="70" t="n"/>
      <c r="AP792" s="70" t="n">
        <v>72527.65</v>
      </c>
      <c r="AQ792" s="55" t="n">
        <f aca="false" ca="false" dt2D="false" dtr="false" t="normal">+N792-P792-Q792-R792-S792-T792-O792</f>
        <v>0</v>
      </c>
    </row>
    <row customFormat="true" customHeight="true" ht="15" outlineLevel="0" r="793" s="2">
      <c r="A793" s="59" t="n"/>
      <c r="B793" s="60" t="n">
        <f aca="false" ca="false" dt2D="false" dtr="false" t="normal">+B792+1</f>
        <v>19</v>
      </c>
      <c r="C793" s="163" t="s">
        <v>54</v>
      </c>
      <c r="D793" s="70" t="s">
        <v>268</v>
      </c>
      <c r="E793" s="62" t="n">
        <v>1982</v>
      </c>
      <c r="F793" s="62" t="n">
        <v>2008</v>
      </c>
      <c r="G793" s="62" t="s">
        <v>56</v>
      </c>
      <c r="H793" s="62" t="n">
        <v>5</v>
      </c>
      <c r="I793" s="62" t="n">
        <v>7</v>
      </c>
      <c r="J793" s="68" t="n">
        <v>6399.1</v>
      </c>
      <c r="K793" s="68" t="n">
        <v>4910.1</v>
      </c>
      <c r="L793" s="68" t="n">
        <v>250.5</v>
      </c>
      <c r="M793" s="71" t="n">
        <v>218</v>
      </c>
      <c r="N793" s="65" t="n">
        <f aca="false" ca="false" dt2D="false" dtr="false" t="normal">SUM(P793:T793)</f>
        <v>61221.56</v>
      </c>
      <c r="O793" s="68" t="n"/>
      <c r="P793" s="63" t="n"/>
      <c r="Q793" s="63" t="n"/>
      <c r="R793" s="63" t="n"/>
      <c r="S793" s="63" t="n">
        <f aca="false" ca="false" dt2D="false" dtr="false" t="normal">+'Приложение №2'!F793-'Приложение №1'!P793-'Приложение №1'!Q793-'Приложение №1'!R793</f>
        <v>61221.56</v>
      </c>
      <c r="T793" s="63" t="n"/>
      <c r="U793" s="63" t="n">
        <f aca="false" ca="false" dt2D="false" dtr="false" t="normal">$N793/($K793+$L793)</f>
        <v>11.863263961554857</v>
      </c>
      <c r="V793" s="63" t="n">
        <f aca="false" ca="false" dt2D="false" dtr="false" t="normal">$N793/($K793+$L793)</f>
        <v>11.863263961554857</v>
      </c>
      <c r="W793" s="89" t="n">
        <v>2021</v>
      </c>
      <c r="X793" s="4" t="n">
        <f aca="false" ca="false" dt2D="false" dtr="false" t="normal">+N793-'Приложение №2'!F793</f>
        <v>0</v>
      </c>
      <c r="AA793" s="65" t="n">
        <f aca="false" ca="false" dt2D="false" dtr="false" t="normal">SUM(AB793:AP793)</f>
        <v>61221.56</v>
      </c>
      <c r="AB793" s="70" t="n"/>
      <c r="AC793" s="70" t="n"/>
      <c r="AD793" s="70" t="n"/>
      <c r="AE793" s="70" t="n"/>
      <c r="AF793" s="70" t="n"/>
      <c r="AG793" s="70" t="n"/>
      <c r="AH793" s="70" t="n"/>
      <c r="AI793" s="70" t="n"/>
      <c r="AJ793" s="70" t="n"/>
      <c r="AK793" s="70" t="n"/>
      <c r="AL793" s="70" t="n"/>
      <c r="AM793" s="70" t="n"/>
      <c r="AN793" s="70" t="n"/>
      <c r="AO793" s="70" t="n"/>
      <c r="AP793" s="70" t="n">
        <v>61221.56</v>
      </c>
      <c r="AQ793" s="55" t="n">
        <f aca="false" ca="false" dt2D="false" dtr="false" t="normal">+N793-P793-Q793-R793-S793-T793-O793</f>
        <v>0</v>
      </c>
    </row>
    <row customFormat="true" customHeight="true" ht="15" outlineLevel="0" r="794" s="2">
      <c r="A794" s="59" t="n"/>
      <c r="B794" s="60" t="n">
        <f aca="false" ca="false" dt2D="false" dtr="false" t="normal">+B793+1</f>
        <v>20</v>
      </c>
      <c r="C794" s="163" t="s">
        <v>54</v>
      </c>
      <c r="D794" s="70" t="s">
        <v>269</v>
      </c>
      <c r="E794" s="62" t="n">
        <v>1979</v>
      </c>
      <c r="F794" s="62" t="n">
        <v>2015</v>
      </c>
      <c r="G794" s="62" t="s">
        <v>56</v>
      </c>
      <c r="H794" s="62" t="n">
        <v>5</v>
      </c>
      <c r="I794" s="62" t="n">
        <v>4</v>
      </c>
      <c r="J794" s="68" t="n">
        <v>4063.4</v>
      </c>
      <c r="K794" s="68" t="n">
        <v>3702.9</v>
      </c>
      <c r="L794" s="68" t="n">
        <v>122.3</v>
      </c>
      <c r="M794" s="71" t="n">
        <v>192</v>
      </c>
      <c r="N794" s="65" t="n">
        <f aca="false" ca="false" dt2D="false" dtr="false" t="normal">SUM(P794:T794)</f>
        <v>75118.76</v>
      </c>
      <c r="O794" s="68" t="n"/>
      <c r="P794" s="63" t="n"/>
      <c r="Q794" s="63" t="n"/>
      <c r="R794" s="63" t="n"/>
      <c r="S794" s="63" t="n">
        <f aca="false" ca="false" dt2D="false" dtr="false" t="normal">+'Приложение №2'!F794-'Приложение №1'!P794-'Приложение №1'!Q794-'Приложение №1'!R794</f>
        <v>75118.76</v>
      </c>
      <c r="T794" s="63" t="n"/>
      <c r="U794" s="63" t="n">
        <f aca="false" ca="false" dt2D="false" dtr="false" t="normal">$N794/($K794+$L794)</f>
        <v>19.63786468681376</v>
      </c>
      <c r="V794" s="63" t="n">
        <f aca="false" ca="false" dt2D="false" dtr="false" t="normal">$N794/($K794+$L794)</f>
        <v>19.63786468681376</v>
      </c>
      <c r="W794" s="89" t="n">
        <v>2021</v>
      </c>
      <c r="X794" s="4" t="n">
        <f aca="false" ca="false" dt2D="false" dtr="false" t="normal">+N794-'Приложение №2'!F794</f>
        <v>0</v>
      </c>
      <c r="AA794" s="65" t="n">
        <f aca="false" ca="false" dt2D="false" dtr="false" t="normal">SUM(AB794:AP794)</f>
        <v>75118.76</v>
      </c>
      <c r="AB794" s="70" t="n"/>
      <c r="AC794" s="70" t="n"/>
      <c r="AD794" s="70" t="n"/>
      <c r="AE794" s="70" t="n"/>
      <c r="AF794" s="70" t="n"/>
      <c r="AG794" s="70" t="n"/>
      <c r="AH794" s="70" t="n"/>
      <c r="AI794" s="70" t="n"/>
      <c r="AJ794" s="70" t="n"/>
      <c r="AK794" s="70" t="n"/>
      <c r="AL794" s="70" t="n"/>
      <c r="AM794" s="70" t="n"/>
      <c r="AN794" s="70" t="n"/>
      <c r="AO794" s="70" t="n"/>
      <c r="AP794" s="70" t="n">
        <v>75118.76</v>
      </c>
      <c r="AQ794" s="55" t="n">
        <f aca="false" ca="false" dt2D="false" dtr="false" t="normal">+N794-P794-Q794-R794-S794-T794-O794</f>
        <v>0</v>
      </c>
    </row>
    <row customFormat="true" customHeight="true" ht="15" outlineLevel="0" r="795" s="2">
      <c r="A795" s="59" t="n"/>
      <c r="B795" s="60" t="n">
        <f aca="false" ca="false" dt2D="false" dtr="false" t="normal">+B794+1</f>
        <v>21</v>
      </c>
      <c r="C795" s="163" t="s">
        <v>54</v>
      </c>
      <c r="D795" s="70" t="s">
        <v>270</v>
      </c>
      <c r="E795" s="62" t="n">
        <v>1980</v>
      </c>
      <c r="F795" s="62" t="n">
        <v>2015</v>
      </c>
      <c r="G795" s="62" t="s">
        <v>56</v>
      </c>
      <c r="H795" s="62" t="n">
        <v>5</v>
      </c>
      <c r="I795" s="62" t="n">
        <v>11</v>
      </c>
      <c r="J795" s="68" t="n">
        <v>10068</v>
      </c>
      <c r="K795" s="68" t="n">
        <v>8797.3</v>
      </c>
      <c r="L795" s="68" t="n">
        <v>216.4</v>
      </c>
      <c r="M795" s="71" t="n">
        <v>423</v>
      </c>
      <c r="N795" s="65" t="n">
        <f aca="false" ca="false" dt2D="false" dtr="false" t="normal">SUM(P795:T795)</f>
        <v>23425.3</v>
      </c>
      <c r="O795" s="68" t="n"/>
      <c r="P795" s="63" t="n"/>
      <c r="Q795" s="63" t="n"/>
      <c r="R795" s="63" t="n"/>
      <c r="S795" s="63" t="n">
        <f aca="false" ca="false" dt2D="false" dtr="false" t="normal">+'Приложение №2'!F795-'Приложение №1'!P795-'Приложение №1'!Q795-'Приложение №1'!R795</f>
        <v>23425.3</v>
      </c>
      <c r="T795" s="63" t="n"/>
      <c r="U795" s="63" t="n">
        <f aca="false" ca="false" dt2D="false" dtr="false" t="normal">$N795/($K795+$L795)</f>
        <v>2.598855076161843</v>
      </c>
      <c r="V795" s="63" t="n">
        <f aca="false" ca="false" dt2D="false" dtr="false" t="normal">$N795/($K795+$L795)</f>
        <v>2.598855076161843</v>
      </c>
      <c r="W795" s="89" t="n">
        <v>2021</v>
      </c>
      <c r="X795" s="4" t="n">
        <f aca="false" ca="false" dt2D="false" dtr="false" t="normal">+N795-'Приложение №2'!F795</f>
        <v>0</v>
      </c>
      <c r="AA795" s="65" t="n">
        <f aca="false" ca="false" dt2D="false" dtr="false" t="normal">SUM(AB795:AP795)</f>
        <v>23425.3</v>
      </c>
      <c r="AB795" s="70" t="n"/>
      <c r="AC795" s="70" t="n"/>
      <c r="AD795" s="70" t="n"/>
      <c r="AE795" s="70" t="n"/>
      <c r="AF795" s="70" t="n"/>
      <c r="AG795" s="70" t="n"/>
      <c r="AH795" s="70" t="n"/>
      <c r="AI795" s="70" t="n"/>
      <c r="AJ795" s="70" t="n"/>
      <c r="AK795" s="70" t="n"/>
      <c r="AL795" s="70" t="n"/>
      <c r="AM795" s="70" t="n"/>
      <c r="AN795" s="70" t="n"/>
      <c r="AO795" s="70" t="n"/>
      <c r="AP795" s="70" t="n">
        <v>23425.3</v>
      </c>
      <c r="AQ795" s="55" t="n">
        <f aca="false" ca="false" dt2D="false" dtr="false" t="normal">+N795-P795-Q795-R795-S795-T795-O795</f>
        <v>0</v>
      </c>
    </row>
    <row customFormat="true" ht="15" outlineLevel="0" r="796" s="2">
      <c r="A796" s="59" t="n"/>
      <c r="B796" s="60" t="n">
        <f aca="false" ca="false" dt2D="false" dtr="false" t="normal">+B795+1</f>
        <v>22</v>
      </c>
      <c r="C796" s="163" t="s">
        <v>54</v>
      </c>
      <c r="D796" s="70" t="s">
        <v>515</v>
      </c>
      <c r="E796" s="62" t="n">
        <v>1983</v>
      </c>
      <c r="F796" s="62" t="n">
        <v>2015</v>
      </c>
      <c r="G796" s="62" t="s">
        <v>56</v>
      </c>
      <c r="H796" s="62" t="n">
        <v>5</v>
      </c>
      <c r="I796" s="62" t="n">
        <v>4</v>
      </c>
      <c r="J796" s="68" t="n">
        <v>4471.9</v>
      </c>
      <c r="K796" s="68" t="n">
        <v>3757.6</v>
      </c>
      <c r="L796" s="68" t="n">
        <v>173.5</v>
      </c>
      <c r="M796" s="71" t="n">
        <v>156</v>
      </c>
      <c r="N796" s="65" t="n">
        <f aca="false" ca="false" dt2D="false" dtr="false" t="normal">SUM(P796:T796)</f>
        <v>90697.95</v>
      </c>
      <c r="O796" s="68" t="n"/>
      <c r="P796" s="63" t="n"/>
      <c r="Q796" s="63" t="n"/>
      <c r="R796" s="63" t="n"/>
      <c r="S796" s="63" t="n">
        <f aca="false" ca="false" dt2D="false" dtr="false" t="normal">+'Приложение №2'!F796-'Приложение №1'!P796-'Приложение №1'!Q796-'Приложение №1'!R796</f>
        <v>90697.95</v>
      </c>
      <c r="T796" s="63" t="n"/>
      <c r="U796" s="63" t="n">
        <f aca="false" ca="false" dt2D="false" dtr="false" t="normal">$N796/($K796+$L796)</f>
        <v>23.071900994632546</v>
      </c>
      <c r="V796" s="63" t="n">
        <f aca="false" ca="false" dt2D="false" dtr="false" t="normal">$N796/($K796+$L796)</f>
        <v>23.071900994632546</v>
      </c>
      <c r="W796" s="89" t="n">
        <v>2021</v>
      </c>
      <c r="X796" s="4" t="n">
        <f aca="false" ca="false" dt2D="false" dtr="false" t="normal">+N796-'Приложение №2'!F796</f>
        <v>0</v>
      </c>
      <c r="AA796" s="65" t="n">
        <f aca="false" ca="false" dt2D="false" dtr="false" t="normal">SUM(AB796:AP796)</f>
        <v>90697.95</v>
      </c>
      <c r="AB796" s="70" t="n"/>
      <c r="AC796" s="70" t="n"/>
      <c r="AD796" s="70" t="n"/>
      <c r="AE796" s="70" t="n"/>
      <c r="AF796" s="70" t="n"/>
      <c r="AG796" s="70" t="n"/>
      <c r="AH796" s="70" t="n"/>
      <c r="AI796" s="70" t="n"/>
      <c r="AJ796" s="70" t="n"/>
      <c r="AK796" s="70" t="n"/>
      <c r="AL796" s="70" t="n"/>
      <c r="AM796" s="70" t="n"/>
      <c r="AN796" s="70" t="n"/>
      <c r="AO796" s="70" t="n"/>
      <c r="AP796" s="70" t="n">
        <v>90697.95</v>
      </c>
      <c r="AQ796" s="55" t="n">
        <f aca="false" ca="false" dt2D="false" dtr="false" t="normal">+N796-P796-Q796-R796-S796-T796-O796</f>
        <v>0</v>
      </c>
    </row>
    <row customFormat="true" ht="15" outlineLevel="0" r="797" s="2">
      <c r="A797" s="59" t="n"/>
      <c r="B797" s="60" t="n">
        <f aca="false" ca="false" dt2D="false" dtr="false" t="normal">+B796+1</f>
        <v>23</v>
      </c>
      <c r="C797" s="163" t="s">
        <v>54</v>
      </c>
      <c r="D797" s="70" t="s">
        <v>747</v>
      </c>
      <c r="E797" s="62" t="n">
        <v>1981</v>
      </c>
      <c r="F797" s="62" t="n">
        <v>2015</v>
      </c>
      <c r="G797" s="62" t="s">
        <v>56</v>
      </c>
      <c r="H797" s="62" t="n">
        <v>5</v>
      </c>
      <c r="I797" s="62" t="n">
        <v>3</v>
      </c>
      <c r="J797" s="68" t="n">
        <v>5096.4</v>
      </c>
      <c r="K797" s="68" t="n">
        <v>4071.7</v>
      </c>
      <c r="L797" s="68" t="n">
        <v>242.7</v>
      </c>
      <c r="M797" s="71" t="n">
        <v>191</v>
      </c>
      <c r="N797" s="65" t="n">
        <f aca="false" ca="false" dt2D="false" dtr="false" t="normal">SUM(P797:T797)</f>
        <v>143931.46</v>
      </c>
      <c r="O797" s="68" t="n"/>
      <c r="P797" s="63" t="n"/>
      <c r="Q797" s="63" t="n"/>
      <c r="R797" s="63" t="n"/>
      <c r="S797" s="63" t="n">
        <f aca="false" ca="false" dt2D="false" dtr="false" t="normal">+'Приложение №2'!F797-'Приложение №1'!P797-'Приложение №1'!Q797-'Приложение №1'!R797</f>
        <v>143931.46</v>
      </c>
      <c r="T797" s="63" t="n"/>
      <c r="U797" s="63" t="n">
        <f aca="false" ca="false" dt2D="false" dtr="false" t="normal">$N797/($K797+$L797)</f>
        <v>33.36071296124606</v>
      </c>
      <c r="V797" s="63" t="n">
        <f aca="false" ca="false" dt2D="false" dtr="false" t="normal">$N797/($K797+$L797)</f>
        <v>33.36071296124606</v>
      </c>
      <c r="W797" s="89" t="n">
        <v>2021</v>
      </c>
      <c r="X797" s="4" t="n">
        <f aca="false" ca="false" dt2D="false" dtr="false" t="normal">+N797-'Приложение №2'!F797</f>
        <v>0</v>
      </c>
      <c r="AA797" s="65" t="n">
        <f aca="false" ca="false" dt2D="false" dtr="false" t="normal">SUM(AB797:AP797)</f>
        <v>143931.46</v>
      </c>
      <c r="AB797" s="70" t="n"/>
      <c r="AC797" s="70" t="n"/>
      <c r="AD797" s="70" t="n"/>
      <c r="AE797" s="70" t="n"/>
      <c r="AF797" s="70" t="n"/>
      <c r="AG797" s="70" t="n"/>
      <c r="AH797" s="70" t="n"/>
      <c r="AI797" s="70" t="n"/>
      <c r="AJ797" s="70" t="n"/>
      <c r="AK797" s="70" t="n"/>
      <c r="AL797" s="70" t="n"/>
      <c r="AM797" s="70" t="n"/>
      <c r="AN797" s="70" t="n"/>
      <c r="AO797" s="70" t="n"/>
      <c r="AP797" s="70" t="n">
        <v>143931.46</v>
      </c>
      <c r="AQ797" s="55" t="n">
        <f aca="false" ca="false" dt2D="false" dtr="false" t="normal">+N797-P797-Q797-R797-S797-T797-O797</f>
        <v>0</v>
      </c>
    </row>
    <row customFormat="true" ht="15" outlineLevel="0" r="798" s="2">
      <c r="A798" s="59" t="n"/>
      <c r="B798" s="60" t="n">
        <f aca="false" ca="false" dt2D="false" dtr="false" t="normal">+B797+1</f>
        <v>24</v>
      </c>
      <c r="C798" s="163" t="s">
        <v>54</v>
      </c>
      <c r="D798" s="70" t="s">
        <v>748</v>
      </c>
      <c r="E798" s="62" t="n">
        <v>1983</v>
      </c>
      <c r="F798" s="62" t="n">
        <v>2015</v>
      </c>
      <c r="G798" s="62" t="s">
        <v>56</v>
      </c>
      <c r="H798" s="62" t="n">
        <v>5</v>
      </c>
      <c r="I798" s="62" t="n">
        <v>3</v>
      </c>
      <c r="J798" s="68" t="n">
        <v>5101.8</v>
      </c>
      <c r="K798" s="68" t="n">
        <v>4168</v>
      </c>
      <c r="L798" s="68" t="n">
        <v>159.3</v>
      </c>
      <c r="M798" s="71" t="n">
        <v>188</v>
      </c>
      <c r="N798" s="65" t="n">
        <f aca="false" ca="false" dt2D="false" dtr="false" t="normal">SUM(P798:T798)</f>
        <v>96473.29</v>
      </c>
      <c r="O798" s="68" t="n"/>
      <c r="P798" s="63" t="n"/>
      <c r="Q798" s="63" t="n"/>
      <c r="R798" s="63" t="n"/>
      <c r="S798" s="63" t="n">
        <f aca="false" ca="false" dt2D="false" dtr="false" t="normal">+'Приложение №2'!F798-'Приложение №1'!P798-'Приложение №1'!Q798-'Приложение №1'!R798</f>
        <v>96473.29</v>
      </c>
      <c r="T798" s="63" t="n"/>
      <c r="U798" s="63" t="n">
        <f aca="false" ca="false" dt2D="false" dtr="false" t="normal">$N798/($K798+$L798)</f>
        <v>22.29410717999676</v>
      </c>
      <c r="V798" s="63" t="n">
        <f aca="false" ca="false" dt2D="false" dtr="false" t="normal">$N798/($K798+$L798)</f>
        <v>22.29410717999676</v>
      </c>
      <c r="W798" s="89" t="n">
        <v>2021</v>
      </c>
      <c r="X798" s="4" t="n">
        <f aca="false" ca="false" dt2D="false" dtr="false" t="normal">+N798-'Приложение №2'!F798</f>
        <v>0</v>
      </c>
      <c r="AA798" s="65" t="n">
        <f aca="false" ca="false" dt2D="false" dtr="false" t="normal">SUM(AB798:AP798)</f>
        <v>96473.29</v>
      </c>
      <c r="AB798" s="70" t="n"/>
      <c r="AC798" s="70" t="n"/>
      <c r="AD798" s="70" t="n"/>
      <c r="AE798" s="70" t="n"/>
      <c r="AF798" s="70" t="n"/>
      <c r="AG798" s="70" t="n"/>
      <c r="AH798" s="70" t="n"/>
      <c r="AI798" s="70" t="n"/>
      <c r="AJ798" s="70" t="n"/>
      <c r="AK798" s="70" t="n"/>
      <c r="AL798" s="70" t="n"/>
      <c r="AM798" s="70" t="n"/>
      <c r="AN798" s="70" t="n"/>
      <c r="AO798" s="70" t="n"/>
      <c r="AP798" s="70" t="n">
        <v>96473.29</v>
      </c>
      <c r="AQ798" s="55" t="n">
        <f aca="false" ca="false" dt2D="false" dtr="false" t="normal">+N798-P798-Q798-R798-S798-T798-O798</f>
        <v>0</v>
      </c>
    </row>
    <row customFormat="true" ht="15" outlineLevel="0" r="799" s="2">
      <c r="A799" s="59" t="n"/>
      <c r="B799" s="60" t="n">
        <f aca="false" ca="false" dt2D="false" dtr="false" t="normal">+B798+1</f>
        <v>25</v>
      </c>
      <c r="C799" s="163" t="s">
        <v>54</v>
      </c>
      <c r="D799" s="70" t="s">
        <v>263</v>
      </c>
      <c r="E799" s="62" t="n">
        <v>1985</v>
      </c>
      <c r="F799" s="62" t="n">
        <v>2009</v>
      </c>
      <c r="G799" s="62" t="s">
        <v>56</v>
      </c>
      <c r="H799" s="62" t="n">
        <v>5</v>
      </c>
      <c r="I799" s="62" t="n">
        <v>4</v>
      </c>
      <c r="J799" s="68" t="n">
        <v>5739.5</v>
      </c>
      <c r="K799" s="68" t="n">
        <v>4789.3</v>
      </c>
      <c r="L799" s="68" t="n">
        <v>24</v>
      </c>
      <c r="M799" s="71" t="n">
        <v>191</v>
      </c>
      <c r="N799" s="65" t="n">
        <f aca="false" ca="false" dt2D="false" dtr="false" t="normal">SUM(P799:T799)</f>
        <v>90227.38</v>
      </c>
      <c r="O799" s="68" t="n"/>
      <c r="P799" s="63" t="n"/>
      <c r="Q799" s="63" t="n"/>
      <c r="R799" s="63" t="n"/>
      <c r="S799" s="63" t="n">
        <f aca="false" ca="false" dt2D="false" dtr="false" t="normal">+'Приложение №2'!F799-'Приложение №1'!P799-'Приложение №1'!Q799-'Приложение №1'!R799</f>
        <v>90227.38</v>
      </c>
      <c r="T799" s="63" t="n"/>
      <c r="U799" s="63" t="n">
        <f aca="false" ca="false" dt2D="false" dtr="false" t="normal">$N799/($K799+$L799)</f>
        <v>18.745430370016415</v>
      </c>
      <c r="V799" s="63" t="n">
        <f aca="false" ca="false" dt2D="false" dtr="false" t="normal">$N799/($K799+$L799)</f>
        <v>18.745430370016415</v>
      </c>
      <c r="W799" s="89" t="n">
        <v>2021</v>
      </c>
      <c r="X799" s="4" t="n">
        <f aca="false" ca="false" dt2D="false" dtr="false" t="normal">+N799-'Приложение №2'!F799</f>
        <v>0</v>
      </c>
      <c r="AA799" s="65" t="n">
        <f aca="false" ca="false" dt2D="false" dtr="false" t="normal">SUM(AB799:AP799)</f>
        <v>90227.38</v>
      </c>
      <c r="AB799" s="70" t="n"/>
      <c r="AC799" s="70" t="n"/>
      <c r="AD799" s="70" t="n"/>
      <c r="AE799" s="70" t="n"/>
      <c r="AF799" s="70" t="n"/>
      <c r="AG799" s="70" t="n"/>
      <c r="AH799" s="70" t="n"/>
      <c r="AI799" s="70" t="n"/>
      <c r="AJ799" s="70" t="n"/>
      <c r="AK799" s="70" t="n"/>
      <c r="AL799" s="70" t="n"/>
      <c r="AM799" s="70" t="n"/>
      <c r="AN799" s="70" t="n"/>
      <c r="AO799" s="70" t="n"/>
      <c r="AP799" s="70" t="n">
        <v>90227.38</v>
      </c>
      <c r="AQ799" s="55" t="n">
        <f aca="false" ca="false" dt2D="false" dtr="false" t="normal">+N799-P799-Q799-R799-S799-T799-O799</f>
        <v>0</v>
      </c>
    </row>
    <row customFormat="true" ht="15" outlineLevel="0" r="800" s="2">
      <c r="A800" s="59" t="n"/>
      <c r="B800" s="60" t="n">
        <f aca="false" ca="false" dt2D="false" dtr="false" t="normal">+B799+1</f>
        <v>26</v>
      </c>
      <c r="C800" s="163" t="s">
        <v>54</v>
      </c>
      <c r="D800" s="70" t="s">
        <v>265</v>
      </c>
      <c r="E800" s="62" t="n">
        <v>1984</v>
      </c>
      <c r="F800" s="62" t="n">
        <v>2012</v>
      </c>
      <c r="G800" s="62" t="s">
        <v>70</v>
      </c>
      <c r="H800" s="62" t="n">
        <v>5</v>
      </c>
      <c r="I800" s="62" t="n">
        <v>3</v>
      </c>
      <c r="J800" s="68" t="n">
        <v>6658.6</v>
      </c>
      <c r="K800" s="68" t="n">
        <v>3901.7</v>
      </c>
      <c r="L800" s="68" t="n">
        <v>311.5</v>
      </c>
      <c r="M800" s="71" t="n">
        <v>332</v>
      </c>
      <c r="N800" s="65" t="n">
        <f aca="false" ca="false" dt2D="false" dtr="false" t="normal">SUM(P800:T800)</f>
        <v>75966.64</v>
      </c>
      <c r="O800" s="68" t="n"/>
      <c r="P800" s="63" t="n"/>
      <c r="Q800" s="63" t="n"/>
      <c r="R800" s="63" t="n"/>
      <c r="S800" s="63" t="n">
        <f aca="false" ca="false" dt2D="false" dtr="false" t="normal">+'Приложение №2'!F800-'Приложение №1'!P800-'Приложение №1'!Q800-'Приложение №1'!R800</f>
        <v>75966.64</v>
      </c>
      <c r="T800" s="63" t="n"/>
      <c r="U800" s="63" t="n">
        <f aca="false" ca="false" dt2D="false" dtr="false" t="normal">$N800/($K800+$L800)</f>
        <v>18.030627551504796</v>
      </c>
      <c r="V800" s="63" t="n">
        <f aca="false" ca="false" dt2D="false" dtr="false" t="normal">$N800/($K800+$L800)</f>
        <v>18.030627551504796</v>
      </c>
      <c r="W800" s="89" t="n">
        <v>2021</v>
      </c>
      <c r="X800" s="4" t="n">
        <f aca="false" ca="false" dt2D="false" dtr="false" t="normal">+N800-'Приложение №2'!F800</f>
        <v>0</v>
      </c>
      <c r="AA800" s="65" t="n">
        <f aca="false" ca="false" dt2D="false" dtr="false" t="normal">SUM(AB800:AP800)</f>
        <v>75966.64</v>
      </c>
      <c r="AB800" s="70" t="n"/>
      <c r="AC800" s="70" t="n"/>
      <c r="AD800" s="70" t="n"/>
      <c r="AE800" s="70" t="n"/>
      <c r="AF800" s="70" t="n"/>
      <c r="AG800" s="70" t="n"/>
      <c r="AH800" s="70" t="n"/>
      <c r="AI800" s="70" t="n"/>
      <c r="AJ800" s="70" t="n"/>
      <c r="AK800" s="70" t="n"/>
      <c r="AL800" s="70" t="n"/>
      <c r="AM800" s="70" t="n"/>
      <c r="AN800" s="70" t="n"/>
      <c r="AO800" s="70" t="n"/>
      <c r="AP800" s="70" t="n">
        <v>75966.64</v>
      </c>
      <c r="AQ800" s="55" t="n">
        <f aca="false" ca="false" dt2D="false" dtr="false" t="normal">+N800-P800-Q800-R800-S800-T800-O800</f>
        <v>0</v>
      </c>
    </row>
    <row customFormat="true" ht="15" outlineLevel="0" r="801" s="2">
      <c r="A801" s="59" t="n"/>
      <c r="B801" s="60" t="n">
        <f aca="false" ca="false" dt2D="false" dtr="false" t="normal">+B800+1</f>
        <v>27</v>
      </c>
      <c r="C801" s="163" t="s">
        <v>54</v>
      </c>
      <c r="D801" s="70" t="s">
        <v>355</v>
      </c>
      <c r="E801" s="62" t="n">
        <v>1995</v>
      </c>
      <c r="F801" s="62" t="n">
        <v>2002</v>
      </c>
      <c r="G801" s="62" t="s">
        <v>56</v>
      </c>
      <c r="H801" s="62" t="n">
        <v>10</v>
      </c>
      <c r="I801" s="62" t="n">
        <v>1</v>
      </c>
      <c r="J801" s="68" t="n">
        <v>3164.1</v>
      </c>
      <c r="K801" s="68" t="n">
        <v>2676.9</v>
      </c>
      <c r="L801" s="68" t="n">
        <v>0</v>
      </c>
      <c r="M801" s="71" t="n">
        <v>107</v>
      </c>
      <c r="N801" s="65" t="n">
        <f aca="false" ca="false" dt2D="false" dtr="false" t="normal">SUM(P801:T801)</f>
        <v>42800.56</v>
      </c>
      <c r="O801" s="68" t="n"/>
      <c r="P801" s="63" t="n"/>
      <c r="Q801" s="63" t="n"/>
      <c r="R801" s="63" t="n"/>
      <c r="S801" s="63" t="n">
        <f aca="false" ca="false" dt2D="false" dtr="false" t="normal">+'Приложение №2'!F801-'Приложение №1'!P801-'Приложение №1'!Q801-'Приложение №1'!R801</f>
        <v>42800.56</v>
      </c>
      <c r="T801" s="63" t="n"/>
      <c r="U801" s="63" t="n">
        <f aca="false" ca="false" dt2D="false" dtr="false" t="normal">$N801/($K801+$L801)</f>
        <v>15.988852777466471</v>
      </c>
      <c r="V801" s="63" t="n">
        <f aca="false" ca="false" dt2D="false" dtr="false" t="normal">$N801/($K801+$L801)</f>
        <v>15.988852777466471</v>
      </c>
      <c r="W801" s="89" t="n">
        <v>2021</v>
      </c>
      <c r="X801" s="4" t="n">
        <f aca="false" ca="false" dt2D="false" dtr="false" t="normal">+N801-'Приложение №2'!F801</f>
        <v>0</v>
      </c>
      <c r="AA801" s="65" t="n">
        <f aca="false" ca="false" dt2D="false" dtr="false" t="normal">SUM(AB801:AP801)</f>
        <v>42800.56</v>
      </c>
      <c r="AB801" s="70" t="n"/>
      <c r="AC801" s="70" t="n"/>
      <c r="AD801" s="70" t="n"/>
      <c r="AE801" s="70" t="n"/>
      <c r="AF801" s="70" t="n"/>
      <c r="AG801" s="70" t="n"/>
      <c r="AH801" s="70" t="n"/>
      <c r="AI801" s="70" t="n"/>
      <c r="AJ801" s="70" t="n"/>
      <c r="AK801" s="70" t="n"/>
      <c r="AL801" s="70" t="n"/>
      <c r="AM801" s="70" t="n"/>
      <c r="AN801" s="70" t="n"/>
      <c r="AO801" s="70" t="n"/>
      <c r="AP801" s="70" t="n">
        <v>42800.56</v>
      </c>
      <c r="AQ801" s="55" t="n">
        <f aca="false" ca="false" dt2D="false" dtr="false" t="normal">+N801-P801-Q801-R801-S801-T801-O801</f>
        <v>0</v>
      </c>
    </row>
    <row outlineLevel="0" r="802">
      <c r="A802" s="59" t="n"/>
      <c r="B802" s="60" t="n">
        <f aca="false" ca="false" dt2D="false" dtr="false" t="normal">+B801+1</f>
        <v>28</v>
      </c>
      <c r="C802" s="163" t="s">
        <v>54</v>
      </c>
      <c r="D802" s="70" t="s">
        <v>749</v>
      </c>
      <c r="E802" s="62" t="n">
        <v>1986</v>
      </c>
      <c r="F802" s="62" t="n">
        <v>2016</v>
      </c>
      <c r="G802" s="62" t="s">
        <v>56</v>
      </c>
      <c r="H802" s="62" t="n">
        <v>5</v>
      </c>
      <c r="I802" s="62" t="n">
        <v>4</v>
      </c>
      <c r="J802" s="68" t="n">
        <v>3396.9</v>
      </c>
      <c r="K802" s="68" t="n">
        <v>3059.1</v>
      </c>
      <c r="L802" s="68" t="n">
        <v>0</v>
      </c>
      <c r="M802" s="71" t="n">
        <v>122</v>
      </c>
      <c r="N802" s="65" t="n">
        <f aca="false" ca="false" dt2D="false" dtr="false" t="normal">SUM(P802:T802)</f>
        <v>43022.69</v>
      </c>
      <c r="O802" s="68" t="n"/>
      <c r="P802" s="63" t="n"/>
      <c r="Q802" s="63" t="n"/>
      <c r="R802" s="63" t="n"/>
      <c r="S802" s="63" t="n">
        <f aca="false" ca="false" dt2D="false" dtr="false" t="normal">+'Приложение №2'!F802-'Приложение №1'!P802-'Приложение №1'!Q802-'Приложение №1'!R802</f>
        <v>43022.69</v>
      </c>
      <c r="T802" s="63" t="n"/>
      <c r="U802" s="63" t="n">
        <f aca="false" ca="false" dt2D="false" dtr="false" t="normal">$N802/($K802+$L802)</f>
        <v>14.063839037625447</v>
      </c>
      <c r="V802" s="63" t="n">
        <f aca="false" ca="false" dt2D="false" dtr="false" t="normal">$N802/($K802+$L802)</f>
        <v>14.063839037625447</v>
      </c>
      <c r="W802" s="89" t="n">
        <v>2021</v>
      </c>
      <c r="X802" s="4" t="n">
        <f aca="false" ca="false" dt2D="false" dtr="false" t="normal">+N802-'Приложение №2'!F802</f>
        <v>0</v>
      </c>
      <c r="AA802" s="65" t="n">
        <f aca="false" ca="false" dt2D="false" dtr="false" t="normal">SUM(AB802:AP802)</f>
        <v>43022.69</v>
      </c>
      <c r="AB802" s="70" t="n"/>
      <c r="AC802" s="70" t="n"/>
      <c r="AD802" s="70" t="n"/>
      <c r="AE802" s="70" t="n"/>
      <c r="AF802" s="70" t="n"/>
      <c r="AG802" s="70" t="n"/>
      <c r="AH802" s="70" t="n"/>
      <c r="AI802" s="70" t="n"/>
      <c r="AJ802" s="70" t="n"/>
      <c r="AK802" s="70" t="n"/>
      <c r="AL802" s="70" t="n"/>
      <c r="AM802" s="70" t="n"/>
      <c r="AN802" s="70" t="n"/>
      <c r="AO802" s="70" t="n"/>
      <c r="AP802" s="70" t="n">
        <v>43022.69</v>
      </c>
      <c r="AQ802" s="55" t="n">
        <f aca="false" ca="false" dt2D="false" dtr="false" t="normal">+N802-P802-Q802-R802-S802-T802-O802</f>
        <v>0</v>
      </c>
    </row>
    <row outlineLevel="0" r="803">
      <c r="A803" s="59" t="n"/>
      <c r="B803" s="60" t="n">
        <f aca="false" ca="false" dt2D="false" dtr="false" t="normal">+B802+1</f>
        <v>29</v>
      </c>
      <c r="C803" s="163" t="s">
        <v>54</v>
      </c>
      <c r="D803" s="70" t="s">
        <v>271</v>
      </c>
      <c r="E803" s="62" t="n">
        <v>1983</v>
      </c>
      <c r="F803" s="62" t="n">
        <v>2007</v>
      </c>
      <c r="G803" s="62" t="s">
        <v>56</v>
      </c>
      <c r="H803" s="62" t="n">
        <v>5</v>
      </c>
      <c r="I803" s="62" t="n">
        <v>3</v>
      </c>
      <c r="J803" s="68" t="n">
        <v>5113.2</v>
      </c>
      <c r="K803" s="68" t="n">
        <v>5433.7</v>
      </c>
      <c r="L803" s="68" t="n">
        <v>0</v>
      </c>
      <c r="M803" s="71" t="n">
        <v>187</v>
      </c>
      <c r="N803" s="65" t="n">
        <f aca="false" ca="false" dt2D="false" dtr="false" t="normal">SUM(P803:T803)</f>
        <v>131577.95</v>
      </c>
      <c r="O803" s="68" t="n"/>
      <c r="P803" s="63" t="n"/>
      <c r="Q803" s="63" t="n"/>
      <c r="R803" s="63" t="n"/>
      <c r="S803" s="63" t="n">
        <f aca="false" ca="false" dt2D="false" dtr="false" t="normal">+'Приложение №2'!F803-'Приложение №1'!P803-'Приложение №1'!Q803-'Приложение №1'!R803</f>
        <v>131577.95</v>
      </c>
      <c r="T803" s="63" t="n"/>
      <c r="U803" s="63" t="n">
        <f aca="false" ca="false" dt2D="false" dtr="false" t="normal">$N803/($K803+$L803)</f>
        <v>24.215166461159065</v>
      </c>
      <c r="V803" s="63" t="n">
        <f aca="false" ca="false" dt2D="false" dtr="false" t="normal">$N803/($K803+$L803)</f>
        <v>24.215166461159065</v>
      </c>
      <c r="W803" s="89" t="n">
        <v>2021</v>
      </c>
      <c r="X803" s="4" t="n">
        <f aca="false" ca="false" dt2D="false" dtr="false" t="normal">+N803-'Приложение №2'!F803</f>
        <v>0</v>
      </c>
      <c r="AA803" s="65" t="n">
        <f aca="false" ca="false" dt2D="false" dtr="false" t="normal">SUM(AB803:AP803)</f>
        <v>126659.04</v>
      </c>
      <c r="AB803" s="70" t="n"/>
      <c r="AC803" s="70" t="n"/>
      <c r="AD803" s="70" t="n"/>
      <c r="AE803" s="70" t="n"/>
      <c r="AF803" s="70" t="n"/>
      <c r="AG803" s="70" t="n"/>
      <c r="AH803" s="70" t="n"/>
      <c r="AI803" s="70" t="n"/>
      <c r="AJ803" s="70" t="n"/>
      <c r="AK803" s="70" t="n"/>
      <c r="AL803" s="70" t="n"/>
      <c r="AM803" s="70" t="n"/>
      <c r="AN803" s="70" t="n"/>
      <c r="AO803" s="70" t="n"/>
      <c r="AP803" s="70" t="n">
        <v>126659.04</v>
      </c>
      <c r="AQ803" s="55" t="n">
        <f aca="false" ca="false" dt2D="false" dtr="false" t="normal">+N803-P803-Q803-R803-S803-T803-O803</f>
        <v>0</v>
      </c>
    </row>
    <row outlineLevel="0" r="804">
      <c r="A804" s="59" t="n"/>
      <c r="B804" s="60" t="n">
        <f aca="false" ca="false" dt2D="false" dtr="false" t="normal">+B803+1</f>
        <v>30</v>
      </c>
      <c r="C804" s="163" t="s">
        <v>54</v>
      </c>
      <c r="D804" s="70" t="s">
        <v>272</v>
      </c>
      <c r="E804" s="62" t="n">
        <v>1989</v>
      </c>
      <c r="F804" s="62" t="n">
        <v>2017</v>
      </c>
      <c r="G804" s="62" t="s">
        <v>56</v>
      </c>
      <c r="H804" s="62" t="n">
        <v>10</v>
      </c>
      <c r="I804" s="62" t="n">
        <v>4</v>
      </c>
      <c r="J804" s="68" t="n">
        <v>17071.5</v>
      </c>
      <c r="K804" s="68" t="n">
        <v>14227.3</v>
      </c>
      <c r="L804" s="68" t="n">
        <v>0</v>
      </c>
      <c r="M804" s="71" t="n">
        <v>591</v>
      </c>
      <c r="N804" s="65" t="n">
        <f aca="false" ca="false" dt2D="false" dtr="false" t="normal">SUM(P804:T804)</f>
        <v>124419.01</v>
      </c>
      <c r="O804" s="68" t="n"/>
      <c r="P804" s="63" t="n"/>
      <c r="Q804" s="63" t="n"/>
      <c r="R804" s="63" t="n"/>
      <c r="S804" s="63" t="n">
        <f aca="false" ca="false" dt2D="false" dtr="false" t="normal">+'Приложение №2'!F804-'Приложение №1'!P804-'Приложение №1'!Q804-'Приложение №1'!R804</f>
        <v>124419.01</v>
      </c>
      <c r="T804" s="63" t="n"/>
      <c r="U804" s="63" t="n">
        <f aca="false" ca="false" dt2D="false" dtr="false" t="normal">$N804/($K804+$L804)</f>
        <v>8.745089370435712</v>
      </c>
      <c r="V804" s="63" t="n">
        <f aca="false" ca="false" dt2D="false" dtr="false" t="normal">$N804/($K804+$L804)</f>
        <v>8.745089370435712</v>
      </c>
      <c r="W804" s="89" t="n">
        <v>2021</v>
      </c>
      <c r="X804" s="4" t="n">
        <f aca="false" ca="false" dt2D="false" dtr="false" t="normal">+N804-'Приложение №2'!F804</f>
        <v>0</v>
      </c>
      <c r="AA804" s="65" t="n">
        <f aca="false" ca="false" dt2D="false" dtr="false" t="normal">SUM(AB804:AP804)</f>
        <v>64928.17</v>
      </c>
      <c r="AB804" s="70" t="n"/>
      <c r="AC804" s="70" t="n"/>
      <c r="AD804" s="70" t="n"/>
      <c r="AE804" s="70" t="n"/>
      <c r="AF804" s="70" t="n"/>
      <c r="AG804" s="70" t="n"/>
      <c r="AH804" s="70" t="n"/>
      <c r="AI804" s="70" t="n"/>
      <c r="AJ804" s="70" t="n"/>
      <c r="AK804" s="70" t="n"/>
      <c r="AL804" s="70" t="n"/>
      <c r="AM804" s="70" t="n"/>
      <c r="AN804" s="70" t="n"/>
      <c r="AO804" s="70" t="n"/>
      <c r="AP804" s="70" t="n">
        <v>64928.17</v>
      </c>
      <c r="AQ804" s="55" t="n">
        <f aca="false" ca="false" dt2D="false" dtr="false" t="normal">+N804-P804-Q804-R804-S804-T804-O804</f>
        <v>0</v>
      </c>
    </row>
    <row outlineLevel="0" r="805">
      <c r="A805" s="59" t="n"/>
      <c r="B805" s="60" t="n">
        <f aca="false" ca="false" dt2D="false" dtr="false" t="normal">+B804+1</f>
        <v>31</v>
      </c>
      <c r="C805" s="163" t="s">
        <v>54</v>
      </c>
      <c r="D805" s="70" t="s">
        <v>68</v>
      </c>
      <c r="E805" s="62" t="n">
        <v>1993</v>
      </c>
      <c r="F805" s="62" t="n">
        <v>2017</v>
      </c>
      <c r="G805" s="62" t="s">
        <v>56</v>
      </c>
      <c r="H805" s="62" t="n">
        <v>5</v>
      </c>
      <c r="I805" s="62" t="n">
        <v>6</v>
      </c>
      <c r="J805" s="68" t="n">
        <v>5206.7</v>
      </c>
      <c r="K805" s="68" t="n">
        <v>4608.6</v>
      </c>
      <c r="L805" s="68" t="n">
        <v>0</v>
      </c>
      <c r="M805" s="71" t="n">
        <v>212</v>
      </c>
      <c r="N805" s="65" t="n">
        <f aca="false" ca="false" dt2D="false" dtr="false" t="normal">SUM(P805:T805)</f>
        <v>14026.4</v>
      </c>
      <c r="O805" s="68" t="n"/>
      <c r="P805" s="63" t="n"/>
      <c r="Q805" s="63" t="n"/>
      <c r="R805" s="63" t="n"/>
      <c r="S805" s="63" t="n">
        <f aca="false" ca="false" dt2D="false" dtr="false" t="normal">+'Приложение №2'!F805-'Приложение №1'!P805-'Приложение №1'!Q805-'Приложение №1'!R805</f>
        <v>14026.4</v>
      </c>
      <c r="T805" s="63" t="n"/>
      <c r="U805" s="63" t="n">
        <f aca="false" ca="false" dt2D="false" dtr="false" t="normal">$N805/($K805+$L805)</f>
        <v>3.0435273184915155</v>
      </c>
      <c r="V805" s="63" t="n">
        <f aca="false" ca="false" dt2D="false" dtr="false" t="normal">$N805/($K805+$L805)</f>
        <v>3.0435273184915155</v>
      </c>
      <c r="W805" s="89" t="n">
        <v>2021</v>
      </c>
      <c r="X805" s="4" t="n">
        <f aca="false" ca="false" dt2D="false" dtr="false" t="normal">+N805-'Приложение №2'!F805</f>
        <v>0</v>
      </c>
      <c r="AA805" s="65" t="n">
        <f aca="false" ca="false" dt2D="false" dtr="false" t="normal">SUM(AB805:AP805)</f>
        <v>14026.4</v>
      </c>
      <c r="AB805" s="70" t="n"/>
      <c r="AC805" s="70" t="n"/>
      <c r="AD805" s="70" t="n"/>
      <c r="AE805" s="70" t="n"/>
      <c r="AF805" s="70" t="n"/>
      <c r="AG805" s="70" t="n"/>
      <c r="AH805" s="70" t="n"/>
      <c r="AI805" s="70" t="n"/>
      <c r="AJ805" s="70" t="n"/>
      <c r="AK805" s="70" t="n"/>
      <c r="AL805" s="70" t="n"/>
      <c r="AM805" s="70" t="n"/>
      <c r="AN805" s="70" t="n"/>
      <c r="AO805" s="70" t="n"/>
      <c r="AP805" s="70" t="n">
        <v>14026.4</v>
      </c>
      <c r="AQ805" s="55" t="n">
        <f aca="false" ca="false" dt2D="false" dtr="false" t="normal">+N805-P805-Q805-R805-S805-T805-O805</f>
        <v>0</v>
      </c>
    </row>
    <row outlineLevel="0" r="806">
      <c r="A806" s="59" t="n"/>
      <c r="B806" s="60" t="n">
        <f aca="false" ca="false" dt2D="false" dtr="false" t="normal">+B805+1</f>
        <v>32</v>
      </c>
      <c r="C806" s="163" t="s">
        <v>54</v>
      </c>
      <c r="D806" s="70" t="s">
        <v>275</v>
      </c>
      <c r="E806" s="62" t="n">
        <v>1989</v>
      </c>
      <c r="F806" s="62" t="n">
        <v>2017</v>
      </c>
      <c r="G806" s="62" t="s">
        <v>56</v>
      </c>
      <c r="H806" s="62" t="n">
        <v>9</v>
      </c>
      <c r="I806" s="62" t="n">
        <v>3</v>
      </c>
      <c r="J806" s="68" t="n">
        <v>12198.52</v>
      </c>
      <c r="K806" s="68" t="n">
        <v>10149.6</v>
      </c>
      <c r="L806" s="68" t="n">
        <v>188.7</v>
      </c>
      <c r="M806" s="71" t="n">
        <v>390</v>
      </c>
      <c r="N806" s="65" t="n">
        <f aca="false" ca="false" dt2D="false" dtr="false" t="normal">SUM(P806:T806)</f>
        <v>34486.38</v>
      </c>
      <c r="O806" s="68" t="n"/>
      <c r="P806" s="63" t="n"/>
      <c r="Q806" s="63" t="n"/>
      <c r="R806" s="63" t="n"/>
      <c r="S806" s="63" t="n">
        <f aca="false" ca="false" dt2D="false" dtr="false" t="normal">+'Приложение №2'!F806-'Приложение №1'!P806-'Приложение №1'!Q806-'Приложение №1'!R806</f>
        <v>34486.38</v>
      </c>
      <c r="T806" s="63" t="n"/>
      <c r="U806" s="63" t="n">
        <f aca="false" ca="false" dt2D="false" dtr="false" t="normal">$N806/($K806+$L806)</f>
        <v>3.3357882824061975</v>
      </c>
      <c r="V806" s="63" t="n">
        <f aca="false" ca="false" dt2D="false" dtr="false" t="normal">$N806/($K806+$L806)</f>
        <v>3.3357882824061975</v>
      </c>
      <c r="W806" s="89" t="n">
        <v>2021</v>
      </c>
      <c r="X806" s="4" t="n">
        <f aca="false" ca="false" dt2D="false" dtr="false" t="normal">+N806-'Приложение №2'!F806</f>
        <v>0</v>
      </c>
      <c r="AA806" s="65" t="n">
        <f aca="false" ca="false" dt2D="false" dtr="false" t="normal">SUM(AB806:AP806)</f>
        <v>34486.38</v>
      </c>
      <c r="AB806" s="70" t="n"/>
      <c r="AC806" s="70" t="n"/>
      <c r="AD806" s="70" t="n"/>
      <c r="AE806" s="70" t="n"/>
      <c r="AF806" s="70" t="n"/>
      <c r="AG806" s="70" t="n"/>
      <c r="AH806" s="70" t="n"/>
      <c r="AI806" s="70" t="n"/>
      <c r="AJ806" s="70" t="n"/>
      <c r="AK806" s="70" t="n"/>
      <c r="AL806" s="70" t="n"/>
      <c r="AM806" s="70" t="n"/>
      <c r="AN806" s="70" t="n"/>
      <c r="AO806" s="70" t="n"/>
      <c r="AP806" s="70" t="n">
        <v>34486.38</v>
      </c>
      <c r="AQ806" s="55" t="n">
        <f aca="false" ca="false" dt2D="false" dtr="false" t="normal">+N806-P806-Q806-R806-S806-T806-O806</f>
        <v>0</v>
      </c>
    </row>
    <row outlineLevel="0" r="807">
      <c r="A807" s="59" t="n"/>
      <c r="B807" s="60" t="n">
        <f aca="false" ca="false" dt2D="false" dtr="false" t="normal">+B806+1</f>
        <v>33</v>
      </c>
      <c r="C807" s="163" t="s">
        <v>78</v>
      </c>
      <c r="D807" s="70" t="s">
        <v>151</v>
      </c>
      <c r="E807" s="62" t="n">
        <v>1975</v>
      </c>
      <c r="F807" s="62" t="n">
        <v>2013</v>
      </c>
      <c r="G807" s="62" t="s">
        <v>70</v>
      </c>
      <c r="H807" s="62" t="n">
        <v>4</v>
      </c>
      <c r="I807" s="62" t="n">
        <v>6</v>
      </c>
      <c r="J807" s="68" t="n">
        <v>4262.6</v>
      </c>
      <c r="K807" s="68" t="n">
        <v>3897.8</v>
      </c>
      <c r="L807" s="68" t="n">
        <v>0</v>
      </c>
      <c r="M807" s="71" t="n">
        <v>159</v>
      </c>
      <c r="N807" s="65" t="n">
        <f aca="false" ca="false" dt2D="false" dtr="false" t="normal">SUM(P807:T807)</f>
        <v>47679.13</v>
      </c>
      <c r="O807" s="68" t="n"/>
      <c r="P807" s="63" t="n"/>
      <c r="Q807" s="63" t="n"/>
      <c r="R807" s="63" t="n"/>
      <c r="S807" s="63" t="n">
        <f aca="false" ca="false" dt2D="false" dtr="false" t="normal">+'Приложение №2'!F807-'Приложение №1'!P807-'Приложение №1'!Q807-'Приложение №1'!R807</f>
        <v>47679.13</v>
      </c>
      <c r="T807" s="63" t="n"/>
      <c r="U807" s="63" t="n">
        <f aca="false" ca="false" dt2D="false" dtr="false" t="normal">$N807/($K807+$L807)</f>
        <v>12.232318230796858</v>
      </c>
      <c r="V807" s="63" t="n">
        <f aca="false" ca="false" dt2D="false" dtr="false" t="normal">$N807/($K807+$L807)</f>
        <v>12.232318230796858</v>
      </c>
      <c r="W807" s="89" t="n">
        <v>2021</v>
      </c>
      <c r="X807" s="4" t="n">
        <f aca="false" ca="false" dt2D="false" dtr="false" t="normal">+N807-'Приложение №2'!F807</f>
        <v>0</v>
      </c>
      <c r="AA807" s="65" t="n">
        <f aca="false" ca="false" dt2D="false" dtr="false" t="normal">SUM(AB807:AP807)</f>
        <v>47679.13</v>
      </c>
      <c r="AB807" s="70" t="n"/>
      <c r="AC807" s="70" t="n"/>
      <c r="AD807" s="70" t="n"/>
      <c r="AE807" s="70" t="n"/>
      <c r="AF807" s="70" t="n"/>
      <c r="AG807" s="70" t="n"/>
      <c r="AH807" s="70" t="n"/>
      <c r="AI807" s="70" t="n"/>
      <c r="AJ807" s="70" t="n"/>
      <c r="AK807" s="70" t="n"/>
      <c r="AL807" s="70" t="n"/>
      <c r="AM807" s="70" t="n"/>
      <c r="AN807" s="70" t="n"/>
      <c r="AO807" s="70" t="n"/>
      <c r="AP807" s="70" t="n">
        <v>47679.13</v>
      </c>
      <c r="AQ807" s="55" t="n">
        <f aca="false" ca="false" dt2D="false" dtr="false" t="normal">+N807-P807-Q807-R807-S807-T807-O807</f>
        <v>0</v>
      </c>
    </row>
    <row outlineLevel="0" r="808">
      <c r="A808" s="59" t="n"/>
      <c r="B808" s="60" t="n">
        <f aca="false" ca="false" dt2D="false" dtr="false" t="normal">+B807+1</f>
        <v>34</v>
      </c>
      <c r="C808" s="163" t="s">
        <v>78</v>
      </c>
      <c r="D808" s="70" t="s">
        <v>154</v>
      </c>
      <c r="E808" s="62" t="n">
        <v>1973</v>
      </c>
      <c r="F808" s="62" t="n">
        <v>2009</v>
      </c>
      <c r="G808" s="62" t="s">
        <v>60</v>
      </c>
      <c r="H808" s="62" t="n">
        <v>5</v>
      </c>
      <c r="I808" s="62" t="n">
        <v>6</v>
      </c>
      <c r="J808" s="68" t="n">
        <v>4730.4</v>
      </c>
      <c r="K808" s="68" t="n">
        <v>4296.9</v>
      </c>
      <c r="L808" s="68" t="n">
        <v>0</v>
      </c>
      <c r="M808" s="71" t="n">
        <v>216</v>
      </c>
      <c r="N808" s="65" t="n">
        <f aca="false" ca="false" dt2D="false" dtr="false" t="normal">SUM(P808:T808)</f>
        <v>184408.63</v>
      </c>
      <c r="O808" s="68" t="n"/>
      <c r="P808" s="63" t="n">
        <v>26905.97</v>
      </c>
      <c r="Q808" s="63" t="n"/>
      <c r="R808" s="63" t="n"/>
      <c r="S808" s="63" t="n">
        <f aca="false" ca="false" dt2D="false" dtr="false" t="normal">+'Приложение №2'!F808-'Приложение №1'!P808-'Приложение №1'!Q808-'Приложение №1'!R808</f>
        <v>157502.66</v>
      </c>
      <c r="T808" s="63" t="n"/>
      <c r="U808" s="63" t="n">
        <f aca="false" ca="false" dt2D="false" dtr="false" t="normal">$N808/($K808+$L808)</f>
        <v>42.91666783029626</v>
      </c>
      <c r="V808" s="63" t="n">
        <f aca="false" ca="false" dt2D="false" dtr="false" t="normal">$N808/($K808+$L808)</f>
        <v>42.91666783029626</v>
      </c>
      <c r="W808" s="89" t="n">
        <v>2021</v>
      </c>
      <c r="X808" s="4" t="n">
        <f aca="false" ca="false" dt2D="false" dtr="false" t="normal">+N808-'Приложение №2'!F808</f>
        <v>0</v>
      </c>
      <c r="AA808" s="65" t="n">
        <f aca="false" ca="false" dt2D="false" dtr="false" t="normal">SUM(AB808:AP808)</f>
        <v>184408.63</v>
      </c>
      <c r="AB808" s="70" t="n"/>
      <c r="AC808" s="70" t="n"/>
      <c r="AD808" s="70" t="n"/>
      <c r="AE808" s="70" t="n"/>
      <c r="AF808" s="70" t="n"/>
      <c r="AG808" s="70" t="n"/>
      <c r="AH808" s="70" t="n"/>
      <c r="AI808" s="70" t="n"/>
      <c r="AJ808" s="70" t="n"/>
      <c r="AK808" s="70" t="n"/>
      <c r="AL808" s="70" t="n"/>
      <c r="AM808" s="70" t="n"/>
      <c r="AN808" s="70" t="n"/>
      <c r="AO808" s="70" t="n"/>
      <c r="AP808" s="70" t="n">
        <v>184408.63</v>
      </c>
      <c r="AQ808" s="55" t="n">
        <f aca="false" ca="false" dt2D="false" dtr="false" t="normal">+N808-P808-Q808-R808-S808-T808-O808</f>
        <v>0</v>
      </c>
    </row>
    <row outlineLevel="0" r="809">
      <c r="A809" s="59" t="n"/>
      <c r="B809" s="60" t="n">
        <f aca="false" ca="false" dt2D="false" dtr="false" t="normal">+B808+1</f>
        <v>35</v>
      </c>
      <c r="C809" s="163" t="s">
        <v>78</v>
      </c>
      <c r="D809" s="70" t="s">
        <v>221</v>
      </c>
      <c r="E809" s="62" t="n">
        <v>1994</v>
      </c>
      <c r="F809" s="62" t="n">
        <v>2013</v>
      </c>
      <c r="G809" s="62" t="s">
        <v>60</v>
      </c>
      <c r="H809" s="62" t="n">
        <v>9</v>
      </c>
      <c r="I809" s="62" t="n">
        <v>3</v>
      </c>
      <c r="J809" s="68" t="n">
        <v>8919.33</v>
      </c>
      <c r="K809" s="68" t="n">
        <v>6660.1</v>
      </c>
      <c r="L809" s="68" t="n">
        <v>0</v>
      </c>
      <c r="M809" s="71" t="n">
        <v>285</v>
      </c>
      <c r="N809" s="65" t="n">
        <f aca="false" ca="false" dt2D="false" dtr="false" t="normal">SUM(P809:T809)</f>
        <v>218500.92</v>
      </c>
      <c r="O809" s="68" t="n"/>
      <c r="P809" s="63" t="n"/>
      <c r="Q809" s="63" t="n"/>
      <c r="R809" s="63" t="n"/>
      <c r="S809" s="63" t="n">
        <f aca="false" ca="false" dt2D="false" dtr="false" t="normal">+'Приложение №2'!F809-'Приложение №1'!P809-'Приложение №1'!Q809-'Приложение №1'!R809</f>
        <v>218500.92</v>
      </c>
      <c r="T809" s="63" t="n"/>
      <c r="U809" s="63" t="n">
        <f aca="false" ca="false" dt2D="false" dtr="false" t="normal">$N809/($K809+$L809)</f>
        <v>32.80745334154142</v>
      </c>
      <c r="V809" s="63" t="n">
        <f aca="false" ca="false" dt2D="false" dtr="false" t="normal">$N809/($K809+$L809)</f>
        <v>32.80745334154142</v>
      </c>
      <c r="W809" s="89" t="n">
        <v>2021</v>
      </c>
      <c r="X809" s="4" t="n">
        <f aca="false" ca="false" dt2D="false" dtr="false" t="normal">+N809-'Приложение №2'!F809</f>
        <v>0</v>
      </c>
      <c r="AA809" s="65" t="n">
        <f aca="false" ca="false" dt2D="false" dtr="false" t="normal">SUM(AB809:AP809)</f>
        <v>218500.92</v>
      </c>
      <c r="AB809" s="70" t="n"/>
      <c r="AC809" s="70" t="n"/>
      <c r="AD809" s="70" t="n"/>
      <c r="AE809" s="70" t="n"/>
      <c r="AF809" s="70" t="n"/>
      <c r="AG809" s="70" t="n"/>
      <c r="AH809" s="70" t="n"/>
      <c r="AI809" s="70" t="n"/>
      <c r="AJ809" s="70" t="n"/>
      <c r="AK809" s="70" t="n"/>
      <c r="AL809" s="70" t="n"/>
      <c r="AM809" s="70" t="n"/>
      <c r="AN809" s="70" t="n"/>
      <c r="AO809" s="70" t="n"/>
      <c r="AP809" s="70" t="n">
        <v>218500.92</v>
      </c>
      <c r="AQ809" s="55" t="n">
        <f aca="false" ca="false" dt2D="false" dtr="false" t="normal">+N809-P809-Q809-R809-S809-T809-O809</f>
        <v>0</v>
      </c>
    </row>
    <row outlineLevel="0" r="810">
      <c r="A810" s="59" t="n"/>
      <c r="B810" s="60" t="n">
        <f aca="false" ca="false" dt2D="false" dtr="false" t="normal">+B809+1</f>
        <v>36</v>
      </c>
      <c r="C810" s="163" t="s">
        <v>78</v>
      </c>
      <c r="D810" s="70" t="s">
        <v>160</v>
      </c>
      <c r="E810" s="62" t="n">
        <v>2000</v>
      </c>
      <c r="F810" s="62" t="n">
        <v>2013</v>
      </c>
      <c r="G810" s="62" t="s">
        <v>70</v>
      </c>
      <c r="H810" s="62" t="n">
        <v>5</v>
      </c>
      <c r="I810" s="62" t="n">
        <v>4</v>
      </c>
      <c r="J810" s="68" t="n">
        <v>3429.7</v>
      </c>
      <c r="K810" s="68" t="n">
        <v>3062.7</v>
      </c>
      <c r="L810" s="68" t="n">
        <v>0</v>
      </c>
      <c r="M810" s="71" t="n">
        <v>123</v>
      </c>
      <c r="N810" s="65" t="n">
        <f aca="false" ca="false" dt2D="false" dtr="false" t="normal">SUM(P810:T810)</f>
        <v>77634.04000000001</v>
      </c>
      <c r="O810" s="68" t="n"/>
      <c r="P810" s="63" t="n"/>
      <c r="Q810" s="63" t="n"/>
      <c r="R810" s="63" t="n"/>
      <c r="S810" s="63" t="n">
        <f aca="false" ca="false" dt2D="false" dtr="false" t="normal">+'Приложение №2'!F810-'Приложение №1'!P810-'Приложение №1'!Q810-'Приложение №1'!R810</f>
        <v>77634.04000000001</v>
      </c>
      <c r="T810" s="63" t="n"/>
      <c r="U810" s="63" t="n">
        <f aca="false" ca="false" dt2D="false" dtr="false" t="normal">$N810/($K810+$L810)</f>
        <v>25.348235217291936</v>
      </c>
      <c r="V810" s="63" t="n">
        <f aca="false" ca="false" dt2D="false" dtr="false" t="normal">$N810/($K810+$L810)</f>
        <v>25.348235217291936</v>
      </c>
      <c r="W810" s="89" t="n">
        <v>2021</v>
      </c>
      <c r="X810" s="4" t="n">
        <f aca="false" ca="false" dt2D="false" dtr="false" t="normal">+N810-'Приложение №2'!F810</f>
        <v>0</v>
      </c>
      <c r="AA810" s="65" t="n">
        <f aca="false" ca="false" dt2D="false" dtr="false" t="normal">SUM(AB810:AP810)</f>
        <v>77634.04000000001</v>
      </c>
      <c r="AB810" s="70" t="n"/>
      <c r="AC810" s="70" t="n"/>
      <c r="AD810" s="70" t="n"/>
      <c r="AE810" s="70" t="n"/>
      <c r="AF810" s="70" t="n"/>
      <c r="AG810" s="70" t="n"/>
      <c r="AH810" s="70" t="n"/>
      <c r="AI810" s="70" t="n"/>
      <c r="AJ810" s="70" t="n"/>
      <c r="AK810" s="70" t="n"/>
      <c r="AL810" s="70" t="n"/>
      <c r="AM810" s="70" t="n"/>
      <c r="AN810" s="70" t="n"/>
      <c r="AO810" s="70" t="n"/>
      <c r="AP810" s="70" t="n">
        <v>77634.04</v>
      </c>
      <c r="AQ810" s="55" t="n">
        <f aca="false" ca="false" dt2D="false" dtr="false" t="normal">+N810-P810-Q810-R810-S810-T810-O810</f>
        <v>0</v>
      </c>
    </row>
    <row outlineLevel="0" r="811">
      <c r="A811" s="59" t="n"/>
      <c r="B811" s="60" t="n">
        <f aca="false" ca="false" dt2D="false" dtr="false" t="normal">+B810+1</f>
        <v>37</v>
      </c>
      <c r="C811" s="163" t="s">
        <v>78</v>
      </c>
      <c r="D811" s="70" t="s">
        <v>168</v>
      </c>
      <c r="E811" s="62" t="n">
        <v>1977</v>
      </c>
      <c r="F811" s="62" t="n">
        <v>1977</v>
      </c>
      <c r="G811" s="62" t="s">
        <v>60</v>
      </c>
      <c r="H811" s="62" t="n">
        <v>4</v>
      </c>
      <c r="I811" s="62" t="n">
        <v>4</v>
      </c>
      <c r="J811" s="68" t="n">
        <v>3973.6</v>
      </c>
      <c r="K811" s="68" t="n">
        <v>3477.1</v>
      </c>
      <c r="L811" s="68" t="n">
        <v>0</v>
      </c>
      <c r="M811" s="71" t="n">
        <v>136</v>
      </c>
      <c r="N811" s="65" t="n">
        <f aca="false" ca="false" dt2D="false" dtr="false" t="normal">SUM(P811:T811)</f>
        <v>165481.68</v>
      </c>
      <c r="O811" s="68" t="n"/>
      <c r="P811" s="63" t="n"/>
      <c r="Q811" s="63" t="n"/>
      <c r="R811" s="63" t="n"/>
      <c r="S811" s="63" t="n">
        <f aca="false" ca="false" dt2D="false" dtr="false" t="normal">+'Приложение №2'!F811-'Приложение №1'!P811-'Приложение №1'!Q811-'Приложение №1'!R811</f>
        <v>165481.68</v>
      </c>
      <c r="T811" s="63" t="n"/>
      <c r="U811" s="63" t="n">
        <f aca="false" ca="false" dt2D="false" dtr="false" t="normal">$N811/($K811+$L811)</f>
        <v>47.59186678553967</v>
      </c>
      <c r="V811" s="63" t="n">
        <f aca="false" ca="false" dt2D="false" dtr="false" t="normal">$N811/($K811+$L811)</f>
        <v>47.59186678553967</v>
      </c>
      <c r="W811" s="89" t="n">
        <v>2021</v>
      </c>
      <c r="X811" s="4" t="n">
        <f aca="false" ca="false" dt2D="false" dtr="false" t="normal">+N811-'Приложение №2'!F811</f>
        <v>0</v>
      </c>
      <c r="AA811" s="65" t="n">
        <f aca="false" ca="false" dt2D="false" dtr="false" t="normal">SUM(AB811:AP811)</f>
        <v>165481.68</v>
      </c>
      <c r="AB811" s="70" t="n"/>
      <c r="AC811" s="70" t="n"/>
      <c r="AD811" s="70" t="n"/>
      <c r="AE811" s="70" t="n"/>
      <c r="AF811" s="70" t="n"/>
      <c r="AG811" s="70" t="n"/>
      <c r="AH811" s="70" t="n"/>
      <c r="AI811" s="70" t="n"/>
      <c r="AJ811" s="70" t="n"/>
      <c r="AK811" s="70" t="n"/>
      <c r="AL811" s="70" t="n"/>
      <c r="AM811" s="70" t="n"/>
      <c r="AN811" s="70" t="n"/>
      <c r="AO811" s="70" t="n"/>
      <c r="AP811" s="70" t="n">
        <v>165481.68</v>
      </c>
      <c r="AQ811" s="55" t="n">
        <f aca="false" ca="false" dt2D="false" dtr="false" t="normal">+N811-P811-Q811-R811-S811-T811-O811</f>
        <v>0</v>
      </c>
    </row>
    <row outlineLevel="0" r="812">
      <c r="A812" s="59" t="n"/>
      <c r="B812" s="60" t="n">
        <f aca="false" ca="false" dt2D="false" dtr="false" t="normal">+B811+1</f>
        <v>38</v>
      </c>
      <c r="C812" s="163" t="s">
        <v>78</v>
      </c>
      <c r="D812" s="70" t="s">
        <v>224</v>
      </c>
      <c r="E812" s="62" t="n">
        <v>1973</v>
      </c>
      <c r="F812" s="62" t="n">
        <v>2013</v>
      </c>
      <c r="G812" s="62" t="s">
        <v>70</v>
      </c>
      <c r="H812" s="62" t="n">
        <v>5</v>
      </c>
      <c r="I812" s="62" t="n">
        <v>8</v>
      </c>
      <c r="J812" s="68" t="n">
        <v>6624.9</v>
      </c>
      <c r="K812" s="68" t="n">
        <v>6068.1</v>
      </c>
      <c r="L812" s="68" t="n">
        <v>0</v>
      </c>
      <c r="M812" s="71" t="n">
        <v>272</v>
      </c>
      <c r="N812" s="65" t="n">
        <f aca="false" ca="false" dt2D="false" dtr="false" t="normal">SUM(P812:T812)</f>
        <v>101340.73</v>
      </c>
      <c r="O812" s="68" t="n"/>
      <c r="P812" s="63" t="n"/>
      <c r="Q812" s="63" t="n"/>
      <c r="R812" s="63" t="n"/>
      <c r="S812" s="63" t="n">
        <f aca="false" ca="false" dt2D="false" dtr="false" t="normal">+'Приложение №2'!F812-'Приложение №1'!P812-'Приложение №1'!Q812-'Приложение №1'!R812</f>
        <v>101340.73</v>
      </c>
      <c r="T812" s="63" t="n"/>
      <c r="U812" s="63" t="n">
        <f aca="false" ca="false" dt2D="false" dtr="false" t="normal">$N812/($K812+$L812)</f>
        <v>16.700570194953936</v>
      </c>
      <c r="V812" s="63" t="n">
        <f aca="false" ca="false" dt2D="false" dtr="false" t="normal">$N812/($K812+$L812)</f>
        <v>16.700570194953936</v>
      </c>
      <c r="W812" s="89" t="n">
        <v>2021</v>
      </c>
      <c r="X812" s="4" t="n">
        <f aca="false" ca="false" dt2D="false" dtr="false" t="normal">+N812-'Приложение №2'!F812</f>
        <v>0</v>
      </c>
      <c r="AA812" s="65" t="n">
        <f aca="false" ca="false" dt2D="false" dtr="false" t="normal">SUM(AB812:AP812)</f>
        <v>101340.73</v>
      </c>
      <c r="AB812" s="70" t="n"/>
      <c r="AC812" s="70" t="n"/>
      <c r="AD812" s="70" t="n"/>
      <c r="AE812" s="70" t="n"/>
      <c r="AF812" s="70" t="n"/>
      <c r="AG812" s="70" t="n"/>
      <c r="AH812" s="70" t="n"/>
      <c r="AI812" s="70" t="n"/>
      <c r="AJ812" s="70" t="n"/>
      <c r="AK812" s="70" t="n"/>
      <c r="AL812" s="70" t="n"/>
      <c r="AM812" s="70" t="n"/>
      <c r="AN812" s="70" t="n"/>
      <c r="AO812" s="70" t="n"/>
      <c r="AP812" s="70" t="n">
        <v>101340.73</v>
      </c>
      <c r="AQ812" s="55" t="n">
        <f aca="false" ca="false" dt2D="false" dtr="false" t="normal">+N812-P812-Q812-R812-S812-T812-O812</f>
        <v>0</v>
      </c>
    </row>
    <row outlineLevel="0" r="813">
      <c r="A813" s="59" t="n"/>
      <c r="B813" s="60" t="n">
        <f aca="false" ca="false" dt2D="false" dtr="false" t="normal">+B812+1</f>
        <v>39</v>
      </c>
      <c r="C813" s="163" t="s">
        <v>78</v>
      </c>
      <c r="D813" s="70" t="s">
        <v>175</v>
      </c>
      <c r="E813" s="62" t="n">
        <v>1975</v>
      </c>
      <c r="F813" s="62" t="n">
        <v>2010</v>
      </c>
      <c r="G813" s="62" t="s">
        <v>60</v>
      </c>
      <c r="H813" s="62" t="n">
        <v>4</v>
      </c>
      <c r="I813" s="62" t="n">
        <v>6</v>
      </c>
      <c r="J813" s="68" t="n">
        <v>5695.5</v>
      </c>
      <c r="K813" s="68" t="n">
        <v>4950.6</v>
      </c>
      <c r="L813" s="68" t="n">
        <v>0</v>
      </c>
      <c r="M813" s="71" t="n">
        <v>198</v>
      </c>
      <c r="N813" s="65" t="n">
        <f aca="false" ca="false" dt2D="false" dtr="false" t="normal">SUM(P813:T813)</f>
        <v>226810.71999999997</v>
      </c>
      <c r="O813" s="68" t="n"/>
      <c r="P813" s="63" t="n">
        <v>39275.14</v>
      </c>
      <c r="Q813" s="63" t="n"/>
      <c r="R813" s="63" t="n"/>
      <c r="S813" s="63" t="n">
        <f aca="false" ca="false" dt2D="false" dtr="false" t="normal">+'Приложение №2'!F813-'Приложение №1'!P813-'Приложение №1'!Q813-'Приложение №1'!R813</f>
        <v>187535.58</v>
      </c>
      <c r="T813" s="63" t="n"/>
      <c r="U813" s="63" t="n">
        <f aca="false" ca="false" dt2D="false" dtr="false" t="normal">$N813/($K813+$L813)</f>
        <v>45.81479416636366</v>
      </c>
      <c r="V813" s="63" t="n">
        <f aca="false" ca="false" dt2D="false" dtr="false" t="normal">$N813/($K813+$L813)</f>
        <v>45.81479416636366</v>
      </c>
      <c r="W813" s="89" t="n">
        <v>2021</v>
      </c>
      <c r="X813" s="4" t="n">
        <f aca="false" ca="false" dt2D="false" dtr="false" t="normal">+N813-'Приложение №2'!F813</f>
        <v>0</v>
      </c>
      <c r="AA813" s="65" t="n">
        <f aca="false" ca="false" dt2D="false" dtr="false" t="normal">SUM(AB813:AP813)</f>
        <v>226810.71999999997</v>
      </c>
      <c r="AB813" s="70" t="n"/>
      <c r="AC813" s="70" t="n"/>
      <c r="AD813" s="70" t="n"/>
      <c r="AE813" s="70" t="n"/>
      <c r="AF813" s="70" t="n"/>
      <c r="AG813" s="70" t="n"/>
      <c r="AH813" s="70" t="n"/>
      <c r="AI813" s="70" t="n"/>
      <c r="AJ813" s="70" t="n"/>
      <c r="AK813" s="70" t="n"/>
      <c r="AL813" s="70" t="n"/>
      <c r="AM813" s="70" t="n"/>
      <c r="AN813" s="70" t="n"/>
      <c r="AO813" s="70" t="n"/>
      <c r="AP813" s="70" t="n">
        <v>226810.72</v>
      </c>
      <c r="AQ813" s="55" t="n">
        <f aca="false" ca="false" dt2D="false" dtr="false" t="normal">+N813-P813-Q813-R813-S813-T813-O813</f>
        <v>0</v>
      </c>
    </row>
    <row outlineLevel="0" r="816">
      <c r="B816" s="165" t="n"/>
    </row>
  </sheetData>
  <autoFilter ref="A12:AH813"/>
  <mergeCells count="34">
    <mergeCell ref="AB9:AP9"/>
    <mergeCell ref="AP10:AP11"/>
    <mergeCell ref="AO10:AO11"/>
    <mergeCell ref="AN10:AN11"/>
    <mergeCell ref="AM10:AM11"/>
    <mergeCell ref="AL10:AL11"/>
    <mergeCell ref="AA9:AA11"/>
    <mergeCell ref="AK10:AK11"/>
    <mergeCell ref="AJ10:AJ11"/>
    <mergeCell ref="AI10:AI11"/>
    <mergeCell ref="AB10:AH10"/>
    <mergeCell ref="V9:V11"/>
    <mergeCell ref="U9:U11"/>
    <mergeCell ref="X9:X12"/>
    <mergeCell ref="W9:W12"/>
    <mergeCell ref="N9:T9"/>
    <mergeCell ref="O10:T10"/>
    <mergeCell ref="A6:W6"/>
    <mergeCell ref="M9:M11"/>
    <mergeCell ref="K10:K11"/>
    <mergeCell ref="L10:L11"/>
    <mergeCell ref="A9:A12"/>
    <mergeCell ref="B9:B12"/>
    <mergeCell ref="C9:C12"/>
    <mergeCell ref="D9:D12"/>
    <mergeCell ref="E10:E12"/>
    <mergeCell ref="E9:F9"/>
    <mergeCell ref="F10:F12"/>
    <mergeCell ref="G9:G12"/>
    <mergeCell ref="H9:H12"/>
    <mergeCell ref="I9:I12"/>
    <mergeCell ref="J9:J11"/>
    <mergeCell ref="K9:L9"/>
    <mergeCell ref="N10:N11"/>
  </mergeCells>
  <conditionalFormatting pivot="false" sqref="D421">
    <cfRule aboveAverage="true" bottom="false" dxfId="0" equalAverage="false" percent="false" priority="89" stopIfTrue="false" type="duplicateValues"/>
  </conditionalFormatting>
  <conditionalFormatting pivot="false" sqref="D735:D736">
    <cfRule aboveAverage="true" bottom="false" dxfId="0" equalAverage="false" percent="false" priority="88" stopIfTrue="false" type="duplicateValues"/>
  </conditionalFormatting>
  <conditionalFormatting pivot="false" sqref="D709:D712">
    <cfRule aboveAverage="true" bottom="false" dxfId="0" equalAverage="false" percent="false" priority="87" stopIfTrue="false" type="duplicateValues"/>
  </conditionalFormatting>
  <conditionalFormatting pivot="false" sqref="D672:D675">
    <cfRule aboveAverage="true" bottom="false" dxfId="0" equalAverage="false" percent="false" priority="86" stopIfTrue="false" type="duplicateValues"/>
  </conditionalFormatting>
  <conditionalFormatting pivot="false" sqref="D748:D749 D759">
    <cfRule aboveAverage="true" bottom="false" dxfId="0" equalAverage="false" percent="false" priority="85" stopIfTrue="false" type="duplicateValues"/>
  </conditionalFormatting>
  <conditionalFormatting pivot="false" sqref="D754:D758">
    <cfRule aboveAverage="true" bottom="false" dxfId="0" equalAverage="false" percent="false" priority="84" stopIfTrue="false" type="duplicateValues"/>
  </conditionalFormatting>
  <conditionalFormatting pivot="false" sqref="D326">
    <cfRule aboveAverage="true" bottom="false" dxfId="0" equalAverage="false" percent="false" priority="83" stopIfTrue="false" type="duplicateValues"/>
  </conditionalFormatting>
  <conditionalFormatting pivot="false" sqref="D327:D328">
    <cfRule aboveAverage="true" bottom="false" dxfId="0" equalAverage="false" percent="false" priority="82" stopIfTrue="false" type="duplicateValues"/>
  </conditionalFormatting>
  <conditionalFormatting pivot="false" sqref="D329">
    <cfRule aboveAverage="true" bottom="false" dxfId="0" equalAverage="false" percent="false" priority="81" stopIfTrue="false" type="duplicateValues"/>
  </conditionalFormatting>
  <conditionalFormatting pivot="false" sqref="D330">
    <cfRule aboveAverage="true" bottom="false" dxfId="0" equalAverage="false" percent="false" priority="80" stopIfTrue="false" type="duplicateValues"/>
  </conditionalFormatting>
  <conditionalFormatting pivot="false" sqref="D331:D332">
    <cfRule aboveAverage="true" bottom="false" dxfId="0" equalAverage="false" percent="false" priority="79" stopIfTrue="false" type="duplicateValues"/>
  </conditionalFormatting>
  <conditionalFormatting pivot="false" sqref="D333">
    <cfRule aboveAverage="true" bottom="false" dxfId="0" equalAverage="false" percent="false" priority="78" stopIfTrue="false" type="duplicateValues"/>
  </conditionalFormatting>
  <conditionalFormatting pivot="false" sqref="D334">
    <cfRule aboveAverage="true" bottom="false" dxfId="0" equalAverage="false" percent="false" priority="77" stopIfTrue="false" type="duplicateValues"/>
  </conditionalFormatting>
  <conditionalFormatting pivot="false" sqref="D335">
    <cfRule aboveAverage="true" bottom="false" dxfId="0" equalAverage="false" percent="false" priority="76" stopIfTrue="false" type="duplicateValues"/>
  </conditionalFormatting>
  <conditionalFormatting pivot="false" sqref="D336">
    <cfRule aboveAverage="true" bottom="false" dxfId="0" equalAverage="false" percent="false" priority="75" stopIfTrue="false" type="duplicateValues"/>
  </conditionalFormatting>
  <conditionalFormatting pivot="false" sqref="D337">
    <cfRule aboveAverage="true" bottom="false" dxfId="0" equalAverage="false" percent="false" priority="74" stopIfTrue="false" type="duplicateValues"/>
  </conditionalFormatting>
  <conditionalFormatting pivot="false" sqref="D338">
    <cfRule aboveAverage="true" bottom="false" dxfId="0" equalAverage="false" percent="false" priority="73" stopIfTrue="false" type="duplicateValues"/>
  </conditionalFormatting>
  <conditionalFormatting pivot="false" sqref="D339">
    <cfRule aboveAverage="true" bottom="false" dxfId="0" equalAverage="false" percent="false" priority="72" stopIfTrue="false" type="duplicateValues"/>
  </conditionalFormatting>
  <conditionalFormatting pivot="false" sqref="D289">
    <cfRule aboveAverage="true" bottom="false" dxfId="0" equalAverage="false" percent="false" priority="71" stopIfTrue="false" type="duplicateValues"/>
  </conditionalFormatting>
  <conditionalFormatting pivot="false" sqref="D774">
    <cfRule aboveAverage="true" bottom="false" dxfId="0" equalAverage="false" percent="false" priority="70" stopIfTrue="false" type="duplicateValues"/>
  </conditionalFormatting>
  <conditionalFormatting pivot="false" sqref="D775:D812">
    <cfRule aboveAverage="true" bottom="false" dxfId="0" equalAverage="false" percent="false" priority="69" stopIfTrue="false" type="duplicateValues"/>
  </conditionalFormatting>
  <conditionalFormatting pivot="false" sqref="D351">
    <cfRule aboveAverage="true" bottom="false" dxfId="0" equalAverage="false" percent="false" priority="68" stopIfTrue="false" type="duplicateValues"/>
  </conditionalFormatting>
  <conditionalFormatting pivot="false" sqref="D425">
    <cfRule aboveAverage="true" bottom="false" dxfId="0" equalAverage="false" percent="false" priority="67" stopIfTrue="false" type="duplicateValues"/>
  </conditionalFormatting>
  <conditionalFormatting pivot="false" sqref="D427">
    <cfRule aboveAverage="true" bottom="false" dxfId="0" equalAverage="false" percent="false" priority="66" stopIfTrue="false" type="duplicateValues"/>
  </conditionalFormatting>
  <conditionalFormatting pivot="false" sqref="D440">
    <cfRule aboveAverage="true" bottom="false" dxfId="0" equalAverage="false" percent="false" priority="65" stopIfTrue="false" type="duplicateValues"/>
  </conditionalFormatting>
  <conditionalFormatting pivot="false" sqref="D456">
    <cfRule aboveAverage="true" bottom="false" dxfId="0" equalAverage="false" percent="false" priority="64" stopIfTrue="false" type="duplicateValues"/>
  </conditionalFormatting>
  <conditionalFormatting pivot="false" sqref="D474">
    <cfRule aboveAverage="true" bottom="false" dxfId="0" equalAverage="false" percent="false" priority="63" stopIfTrue="false" type="duplicateValues"/>
  </conditionalFormatting>
  <conditionalFormatting pivot="false" sqref="D510">
    <cfRule aboveAverage="true" bottom="false" dxfId="0" equalAverage="false" percent="false" priority="62" stopIfTrue="false" type="duplicateValues"/>
  </conditionalFormatting>
  <conditionalFormatting pivot="false" sqref="AB775:AP813">
    <cfRule aboveAverage="true" bottom="false" dxfId="0" equalAverage="false" percent="false" priority="61" stopIfTrue="false" type="duplicateValues"/>
  </conditionalFormatting>
  <conditionalFormatting pivot="false" sqref="D340">
    <cfRule aboveAverage="true" bottom="false" dxfId="0" equalAverage="false" percent="false" priority="60" stopIfTrue="false" type="duplicateValues"/>
  </conditionalFormatting>
  <conditionalFormatting pivot="false" sqref="D611">
    <cfRule aboveAverage="true" bottom="false" dxfId="0" equalAverage="false" percent="false" priority="59" stopIfTrue="false" type="duplicateValues"/>
  </conditionalFormatting>
  <conditionalFormatting pivot="false" sqref="D637">
    <cfRule aboveAverage="true" bottom="false" dxfId="0" equalAverage="false" percent="false" priority="58" stopIfTrue="false" type="duplicateValues"/>
  </conditionalFormatting>
  <conditionalFormatting pivot="false" sqref="D638">
    <cfRule aboveAverage="true" bottom="false" dxfId="0" equalAverage="false" percent="false" priority="57" stopIfTrue="false" type="duplicateValues"/>
  </conditionalFormatting>
  <conditionalFormatting pivot="false" sqref="D750:D753">
    <cfRule aboveAverage="true" bottom="false" dxfId="0" equalAverage="false" percent="false" priority="56" stopIfTrue="false" type="duplicateValues"/>
  </conditionalFormatting>
  <conditionalFormatting pivot="false" sqref="D813">
    <cfRule aboveAverage="true" bottom="false" dxfId="0" equalAverage="false" percent="false" priority="55" stopIfTrue="false" type="duplicateValues"/>
  </conditionalFormatting>
  <conditionalFormatting pivot="false" sqref="D343">
    <cfRule aboveAverage="true" bottom="false" dxfId="0" equalAverage="false" percent="false" priority="54" stopIfTrue="false" type="duplicateValues"/>
  </conditionalFormatting>
  <conditionalFormatting pivot="false" sqref="D349">
    <cfRule aboveAverage="true" bottom="false" dxfId="0" equalAverage="false" percent="false" priority="53" stopIfTrue="false" type="duplicateValues"/>
  </conditionalFormatting>
  <conditionalFormatting pivot="false" sqref="D370">
    <cfRule aboveAverage="true" bottom="false" dxfId="0" equalAverage="false" percent="false" priority="52" stopIfTrue="false" type="duplicateValues"/>
  </conditionalFormatting>
  <conditionalFormatting pivot="false" sqref="D385">
    <cfRule aboveAverage="true" bottom="false" dxfId="0" equalAverage="false" percent="false" priority="51" stopIfTrue="false" type="duplicateValues"/>
  </conditionalFormatting>
  <conditionalFormatting pivot="false" sqref="D386:D387">
    <cfRule aboveAverage="true" bottom="false" dxfId="0" equalAverage="false" percent="false" priority="50" stopIfTrue="false" type="duplicateValues"/>
  </conditionalFormatting>
  <conditionalFormatting pivot="false" sqref="D397">
    <cfRule aboveAverage="true" bottom="false" dxfId="0" equalAverage="false" percent="false" priority="49" stopIfTrue="false" type="duplicateValues"/>
  </conditionalFormatting>
  <conditionalFormatting pivot="false" sqref="D398">
    <cfRule aboveAverage="true" bottom="false" dxfId="0" equalAverage="false" percent="false" priority="48" stopIfTrue="false" type="duplicateValues"/>
  </conditionalFormatting>
  <conditionalFormatting pivot="false" sqref="D419">
    <cfRule aboveAverage="true" bottom="false" dxfId="0" equalAverage="false" percent="false" priority="47" stopIfTrue="false" type="duplicateValues"/>
  </conditionalFormatting>
  <conditionalFormatting pivot="false" sqref="D424">
    <cfRule aboveAverage="true" bottom="false" dxfId="0" equalAverage="false" percent="false" priority="46" stopIfTrue="false" type="duplicateValues"/>
  </conditionalFormatting>
  <conditionalFormatting pivot="false" sqref="D426">
    <cfRule aboveAverage="true" bottom="false" dxfId="0" equalAverage="false" percent="false" priority="45" stopIfTrue="false" type="duplicateValues"/>
  </conditionalFormatting>
  <conditionalFormatting pivot="false" sqref="D482">
    <cfRule aboveAverage="true" bottom="false" dxfId="0" equalAverage="false" percent="false" priority="44" stopIfTrue="false" type="duplicateValues"/>
  </conditionalFormatting>
  <conditionalFormatting pivot="false" sqref="D511">
    <cfRule aboveAverage="true" bottom="false" dxfId="0" equalAverage="false" percent="false" priority="43" stopIfTrue="false" type="duplicateValues"/>
  </conditionalFormatting>
  <conditionalFormatting pivot="false" sqref="D513:D514">
    <cfRule aboveAverage="true" bottom="false" dxfId="0" equalAverage="false" percent="false" priority="42" stopIfTrue="false" type="duplicateValues"/>
  </conditionalFormatting>
  <conditionalFormatting pivot="false" sqref="D613">
    <cfRule aboveAverage="true" bottom="false" dxfId="0" equalAverage="false" percent="false" priority="41" stopIfTrue="false" type="duplicateValues"/>
  </conditionalFormatting>
  <conditionalFormatting pivot="false" sqref="D737:D739">
    <cfRule aboveAverage="true" bottom="false" dxfId="0" equalAverage="false" percent="false" priority="40" stopIfTrue="false" type="duplicateValues"/>
  </conditionalFormatting>
  <conditionalFormatting pivot="false" sqref="D740">
    <cfRule aboveAverage="true" bottom="false" dxfId="0" equalAverage="false" percent="false" priority="39" stopIfTrue="false" type="duplicateValues"/>
  </conditionalFormatting>
  <conditionalFormatting pivot="false" sqref="D741:D744">
    <cfRule aboveAverage="true" bottom="false" dxfId="0" equalAverage="false" percent="false" priority="38" stopIfTrue="false" type="duplicateValues"/>
  </conditionalFormatting>
  <conditionalFormatting pivot="false" sqref="D745:D747">
    <cfRule aboveAverage="true" bottom="false" dxfId="0" equalAverage="false" percent="false" priority="37" stopIfTrue="false" type="duplicateValues"/>
  </conditionalFormatting>
  <conditionalFormatting pivot="false" sqref="D713:D719">
    <cfRule aboveAverage="true" bottom="false" dxfId="0" equalAverage="false" percent="false" priority="36" stopIfTrue="false" type="duplicateValues"/>
  </conditionalFormatting>
  <conditionalFormatting pivot="false" sqref="D720">
    <cfRule aboveAverage="true" bottom="false" dxfId="0" equalAverage="false" percent="false" priority="35" stopIfTrue="false" type="duplicateValues"/>
  </conditionalFormatting>
  <conditionalFormatting pivot="false" sqref="D721">
    <cfRule aboveAverage="true" bottom="false" dxfId="0" equalAverage="false" percent="false" priority="34" stopIfTrue="false" type="duplicateValues"/>
  </conditionalFormatting>
  <conditionalFormatting pivot="false" sqref="D523">
    <cfRule aboveAverage="true" bottom="false" dxfId="0" equalAverage="false" percent="false" priority="33" stopIfTrue="false" type="duplicateValues"/>
  </conditionalFormatting>
  <conditionalFormatting pivot="false" sqref="D535">
    <cfRule aboveAverage="true" bottom="false" dxfId="0" equalAverage="false" percent="false" priority="32" stopIfTrue="false" type="duplicateValues"/>
  </conditionalFormatting>
  <conditionalFormatting pivot="false" sqref="D536">
    <cfRule aboveAverage="true" bottom="false" dxfId="0" equalAverage="false" percent="false" priority="31" stopIfTrue="false" type="duplicateValues"/>
  </conditionalFormatting>
  <conditionalFormatting pivot="false" sqref="D537:D538">
    <cfRule aboveAverage="true" bottom="false" dxfId="0" equalAverage="false" percent="false" priority="30" stopIfTrue="false" type="duplicateValues"/>
  </conditionalFormatting>
  <conditionalFormatting pivot="false" sqref="D539">
    <cfRule aboveAverage="true" bottom="false" dxfId="0" equalAverage="false" percent="false" priority="29" stopIfTrue="false" type="duplicateValues"/>
  </conditionalFormatting>
  <conditionalFormatting pivot="false" sqref="D565">
    <cfRule aboveAverage="true" bottom="false" dxfId="0" equalAverage="false" percent="false" priority="28" stopIfTrue="false" type="duplicateValues"/>
  </conditionalFormatting>
  <conditionalFormatting pivot="false" sqref="D581:D582">
    <cfRule aboveAverage="true" bottom="false" dxfId="0" equalAverage="false" percent="false" priority="27" stopIfTrue="false" type="duplicateValues"/>
  </conditionalFormatting>
  <conditionalFormatting pivot="false" sqref="D591">
    <cfRule aboveAverage="true" bottom="false" dxfId="0" equalAverage="false" percent="false" priority="26" stopIfTrue="false" type="duplicateValues"/>
  </conditionalFormatting>
  <conditionalFormatting pivot="false" sqref="D593">
    <cfRule aboveAverage="true" bottom="false" dxfId="0" equalAverage="false" percent="false" priority="25" stopIfTrue="false" type="duplicateValues"/>
  </conditionalFormatting>
  <conditionalFormatting pivot="false" sqref="D615">
    <cfRule aboveAverage="true" bottom="false" dxfId="0" equalAverage="false" percent="false" priority="24" stopIfTrue="false" type="duplicateValues"/>
  </conditionalFormatting>
  <conditionalFormatting pivot="false" sqref="D616">
    <cfRule aboveAverage="true" bottom="false" dxfId="0" equalAverage="false" percent="false" priority="23" stopIfTrue="false" type="duplicateValues"/>
  </conditionalFormatting>
  <conditionalFormatting pivot="false" sqref="D617">
    <cfRule aboveAverage="true" bottom="false" dxfId="0" equalAverage="false" percent="false" priority="22" stopIfTrue="false" type="duplicateValues"/>
  </conditionalFormatting>
  <conditionalFormatting pivot="false" sqref="D634">
    <cfRule aboveAverage="true" bottom="false" dxfId="0" equalAverage="false" percent="false" priority="21" stopIfTrue="false" type="duplicateValues"/>
  </conditionalFormatting>
  <conditionalFormatting pivot="false" sqref="D636">
    <cfRule aboveAverage="true" bottom="false" dxfId="0" equalAverage="false" percent="false" priority="20" stopIfTrue="false" type="duplicateValues"/>
  </conditionalFormatting>
  <conditionalFormatting pivot="false" sqref="D645">
    <cfRule aboveAverage="true" bottom="false" dxfId="0" equalAverage="false" percent="false" priority="19" stopIfTrue="false" type="duplicateValues"/>
  </conditionalFormatting>
  <conditionalFormatting pivot="false" sqref="D646:D647">
    <cfRule aboveAverage="true" bottom="false" dxfId="0" equalAverage="false" percent="false" priority="18" stopIfTrue="false" type="duplicateValues"/>
  </conditionalFormatting>
  <conditionalFormatting pivot="false" sqref="D648:D651">
    <cfRule aboveAverage="true" bottom="false" dxfId="0" equalAverage="false" percent="false" priority="17" stopIfTrue="false" type="duplicateValues"/>
  </conditionalFormatting>
  <conditionalFormatting pivot="false" sqref="D652">
    <cfRule aboveAverage="true" bottom="false" dxfId="0" equalAverage="false" percent="false" priority="16" stopIfTrue="false" type="duplicateValues"/>
  </conditionalFormatting>
  <conditionalFormatting pivot="false" sqref="D653:D659">
    <cfRule aboveAverage="true" bottom="false" dxfId="0" equalAverage="false" percent="false" priority="15" stopIfTrue="false" type="duplicateValues"/>
  </conditionalFormatting>
  <conditionalFormatting pivot="false" sqref="D660:D661">
    <cfRule aboveAverage="true" bottom="false" dxfId="0" equalAverage="false" percent="false" priority="14" stopIfTrue="false" type="duplicateValues"/>
  </conditionalFormatting>
  <conditionalFormatting pivot="false" sqref="D662:D666">
    <cfRule aboveAverage="true" bottom="false" dxfId="0" equalAverage="false" percent="false" priority="13" stopIfTrue="false" type="duplicateValues"/>
  </conditionalFormatting>
  <conditionalFormatting pivot="false" sqref="D667:D671">
    <cfRule aboveAverage="true" bottom="false" dxfId="0" equalAverage="false" percent="false" priority="12" stopIfTrue="false" type="duplicateValues"/>
  </conditionalFormatting>
  <conditionalFormatting pivot="false" sqref="D676:D677">
    <cfRule aboveAverage="true" bottom="false" dxfId="0" equalAverage="false" percent="false" priority="11" stopIfTrue="false" type="duplicateValues"/>
  </conditionalFormatting>
  <conditionalFormatting pivot="false" sqref="D678">
    <cfRule aboveAverage="true" bottom="false" dxfId="0" equalAverage="false" percent="false" priority="10" stopIfTrue="false" type="duplicateValues"/>
  </conditionalFormatting>
  <conditionalFormatting pivot="false" sqref="D680">
    <cfRule aboveAverage="true" bottom="false" dxfId="0" equalAverage="false" percent="false" priority="9" stopIfTrue="false" type="duplicateValues"/>
  </conditionalFormatting>
  <conditionalFormatting pivot="false" sqref="D699:D701">
    <cfRule aboveAverage="true" bottom="false" dxfId="0" equalAverage="false" percent="false" priority="8" stopIfTrue="false" type="duplicateValues"/>
  </conditionalFormatting>
  <conditionalFormatting pivot="false" sqref="D703">
    <cfRule aboveAverage="true" bottom="false" dxfId="0" equalAverage="false" percent="false" priority="7" stopIfTrue="false" type="duplicateValues"/>
  </conditionalFormatting>
  <conditionalFormatting pivot="false" sqref="D704">
    <cfRule aboveAverage="true" bottom="false" dxfId="0" equalAverage="false" percent="false" priority="6" stopIfTrue="false" type="duplicateValues"/>
  </conditionalFormatting>
  <conditionalFormatting pivot="false" sqref="D722:D724">
    <cfRule aboveAverage="true" bottom="false" dxfId="0" equalAverage="false" percent="false" priority="5" stopIfTrue="false" type="duplicateValues"/>
  </conditionalFormatting>
  <conditionalFormatting pivot="false" sqref="D731">
    <cfRule aboveAverage="true" bottom="false" dxfId="0" equalAverage="false" percent="false" priority="4" stopIfTrue="false" type="duplicateValues"/>
  </conditionalFormatting>
  <conditionalFormatting pivot="false" sqref="D760 D763 D768">
    <cfRule aboveAverage="true" bottom="false" dxfId="0" equalAverage="false" percent="false" priority="3" stopIfTrue="false" type="duplicateValues"/>
  </conditionalFormatting>
  <conditionalFormatting pivot="false" sqref="D769">
    <cfRule aboveAverage="true" bottom="false" dxfId="0" equalAverage="false" percent="false" priority="2" stopIfTrue="false" type="duplicateValues"/>
  </conditionalFormatting>
  <conditionalFormatting pivot="false" sqref="D639:D644">
    <cfRule aboveAverage="true" bottom="false" dxfId="0" equalAverage="false" percent="false" priority="1" stopIfTrue="false" type="duplicateValues"/>
  </conditionalFormatting>
  <pageMargins bottom="0.393700778484344" footer="0.31496062874794" header="0.31496062874794" left="0.393700778484344" right="0.393700778484344" top="0.393700778484344"/>
  <pageSetup fitToHeight="0" fitToWidth="1" orientation="landscape" paperHeight="297mm" paperSize="9" paperWidth="210mm" scale="100"/>
  <legacyDrawing r:id="rId1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V827"/>
  <sheetViews>
    <sheetView showZeros="false" workbookViewId="0"/>
  </sheetViews>
  <sheetFormatPr baseColWidth="8" customHeight="false" defaultColWidth="9.14062530925693" defaultRowHeight="15" zeroHeight="false"/>
  <cols>
    <col customWidth="true" max="1" min="1" outlineLevel="0" style="1" width="8.14062514009074"/>
    <col customWidth="true" max="2" min="2" outlineLevel="0" style="1" width="9.00000016916618"/>
    <col customWidth="true" hidden="true" max="3" min="3" outlineLevel="0" style="1" width="39.8554684744442"/>
    <col customWidth="true" max="4" min="4" outlineLevel="0" style="1" width="83.8554705044383"/>
    <col customWidth="true" hidden="true" max="5" min="5" outlineLevel="0" style="1" width="17.1406253092569"/>
    <col customWidth="true" max="6" min="6" outlineLevel="0" style="1" width="20.2851566656466"/>
    <col customWidth="true" max="21" min="7" outlineLevel="0" style="1" width="16.8554693202751"/>
    <col customWidth="true" max="22" min="22" outlineLevel="0" style="1" width="15.1406249709246"/>
    <col bestFit="true" customWidth="true" max="16384" min="23" outlineLevel="0" style="1" width="9.14062530925693"/>
  </cols>
  <sheetData>
    <row ht="20.25" outlineLevel="0" r="1">
      <c r="U1" s="3" t="s">
        <v>750</v>
      </c>
    </row>
    <row ht="20.25" outlineLevel="0" r="2">
      <c r="U2" s="3" t="s">
        <v>1</v>
      </c>
    </row>
    <row ht="20.25" outlineLevel="0" r="3">
      <c r="U3" s="3" t="s">
        <v>751</v>
      </c>
    </row>
    <row customFormat="true" ht="20.25" outlineLevel="0" r="6" s="5">
      <c r="A6" s="6" t="s">
        <v>752</v>
      </c>
      <c r="B6" s="6" t="s"/>
      <c r="C6" s="6" t="s"/>
      <c r="D6" s="6" t="s"/>
      <c r="E6" s="6" t="s"/>
      <c r="F6" s="6" t="s"/>
      <c r="G6" s="6" t="s"/>
      <c r="H6" s="6" t="s"/>
      <c r="I6" s="6" t="s"/>
      <c r="J6" s="6" t="s"/>
      <c r="K6" s="6" t="s"/>
      <c r="L6" s="6" t="s"/>
      <c r="M6" s="6" t="s"/>
      <c r="N6" s="6" t="s"/>
      <c r="O6" s="6" t="s"/>
      <c r="P6" s="6" t="s"/>
      <c r="Q6" s="6" t="s"/>
      <c r="R6" s="6" t="s"/>
      <c r="S6" s="6" t="s"/>
      <c r="T6" s="6" t="s"/>
      <c r="U6" s="6" t="s"/>
    </row>
    <row customFormat="true" ht="16.5" outlineLevel="0" r="7" s="5">
      <c r="A7" s="7" t="n"/>
      <c r="B7" s="7" t="n"/>
      <c r="C7" s="7" t="n"/>
      <c r="D7" s="7" t="n"/>
      <c r="E7" s="1" t="n"/>
    </row>
    <row customFormat="true" ht="15" outlineLevel="0" r="8" s="5">
      <c r="A8" s="9" t="n"/>
      <c r="B8" s="9" t="n"/>
      <c r="C8" s="9" t="n"/>
      <c r="D8" s="9" t="n"/>
      <c r="E8" s="1" t="n"/>
    </row>
    <row customFormat="true" ht="14.25" outlineLevel="0" r="9" s="16">
      <c r="A9" s="17" t="s">
        <v>3</v>
      </c>
      <c r="B9" s="17" t="s">
        <v>3</v>
      </c>
      <c r="C9" s="18" t="s">
        <v>4</v>
      </c>
      <c r="D9" s="18" t="s">
        <v>5</v>
      </c>
      <c r="E9" s="18" t="s">
        <v>17</v>
      </c>
      <c r="F9" s="28" t="s">
        <v>18</v>
      </c>
      <c r="G9" s="25" t="s">
        <v>19</v>
      </c>
      <c r="H9" s="26" t="s"/>
      <c r="I9" s="26" t="s"/>
      <c r="J9" s="26" t="s"/>
      <c r="K9" s="26" t="s"/>
      <c r="L9" s="26" t="s"/>
      <c r="M9" s="26" t="s"/>
      <c r="N9" s="26" t="s"/>
      <c r="O9" s="26" t="s"/>
      <c r="P9" s="26" t="s"/>
      <c r="Q9" s="26" t="s"/>
      <c r="R9" s="26" t="s"/>
      <c r="S9" s="26" t="s"/>
      <c r="T9" s="26" t="s"/>
      <c r="U9" s="27" t="s"/>
    </row>
    <row customFormat="true" ht="14.25" outlineLevel="0" r="10" s="16">
      <c r="A10" s="29" t="s"/>
      <c r="B10" s="29" t="s"/>
      <c r="C10" s="30" t="s"/>
      <c r="D10" s="30" t="s"/>
      <c r="E10" s="30" t="s"/>
      <c r="F10" s="35" t="s"/>
      <c r="G10" s="28" t="s">
        <v>26</v>
      </c>
      <c r="H10" s="36" t="s"/>
      <c r="I10" s="36" t="s"/>
      <c r="J10" s="36" t="s"/>
      <c r="K10" s="36" t="s"/>
      <c r="L10" s="36" t="s"/>
      <c r="M10" s="37" t="s"/>
      <c r="N10" s="28" t="s">
        <v>27</v>
      </c>
      <c r="O10" s="28" t="s">
        <v>28</v>
      </c>
      <c r="P10" s="28" t="s">
        <v>29</v>
      </c>
      <c r="Q10" s="28" t="s">
        <v>30</v>
      </c>
      <c r="R10" s="28" t="s">
        <v>31</v>
      </c>
      <c r="S10" s="28" t="s">
        <v>32</v>
      </c>
      <c r="T10" s="28" t="s">
        <v>33</v>
      </c>
      <c r="U10" s="28" t="s">
        <v>34</v>
      </c>
    </row>
    <row customFormat="true" customHeight="true" ht="129" outlineLevel="0" r="11" s="16">
      <c r="A11" s="29" t="s"/>
      <c r="B11" s="29" t="s"/>
      <c r="C11" s="30" t="s"/>
      <c r="D11" s="30" t="s"/>
      <c r="E11" s="30" t="s"/>
      <c r="F11" s="41" t="s"/>
      <c r="G11" s="28" t="s">
        <v>41</v>
      </c>
      <c r="H11" s="28" t="s">
        <v>42</v>
      </c>
      <c r="I11" s="28" t="s">
        <v>43</v>
      </c>
      <c r="J11" s="28" t="s">
        <v>44</v>
      </c>
      <c r="K11" s="28" t="s">
        <v>45</v>
      </c>
      <c r="L11" s="28" t="s">
        <v>46</v>
      </c>
      <c r="M11" s="28" t="s">
        <v>47</v>
      </c>
      <c r="N11" s="41" t="s"/>
      <c r="O11" s="41" t="s"/>
      <c r="P11" s="41" t="s"/>
      <c r="Q11" s="41" t="s"/>
      <c r="R11" s="41" t="s"/>
      <c r="S11" s="41" t="s"/>
      <c r="T11" s="41" t="s"/>
      <c r="U11" s="41" t="s"/>
    </row>
    <row customFormat="true" ht="14.25" outlineLevel="0" r="12" s="42">
      <c r="A12" s="43" t="s"/>
      <c r="B12" s="43" t="s"/>
      <c r="C12" s="44" t="s"/>
      <c r="D12" s="44" t="s"/>
      <c r="E12" s="44" t="s"/>
      <c r="F12" s="47" t="s">
        <v>50</v>
      </c>
      <c r="G12" s="47" t="s">
        <v>50</v>
      </c>
      <c r="H12" s="47" t="s">
        <v>50</v>
      </c>
      <c r="I12" s="47" t="s">
        <v>50</v>
      </c>
      <c r="J12" s="47" t="s">
        <v>50</v>
      </c>
      <c r="K12" s="47" t="s">
        <v>50</v>
      </c>
      <c r="L12" s="47" t="s">
        <v>50</v>
      </c>
      <c r="M12" s="47" t="s">
        <v>50</v>
      </c>
      <c r="N12" s="47" t="s">
        <v>50</v>
      </c>
      <c r="O12" s="47" t="s">
        <v>50</v>
      </c>
      <c r="P12" s="47" t="s">
        <v>50</v>
      </c>
      <c r="Q12" s="47" t="s">
        <v>50</v>
      </c>
      <c r="R12" s="47" t="s">
        <v>50</v>
      </c>
      <c r="S12" s="47" t="s">
        <v>50</v>
      </c>
      <c r="T12" s="47" t="s">
        <v>50</v>
      </c>
      <c r="U12" s="47" t="s">
        <v>50</v>
      </c>
    </row>
    <row customFormat="true" ht="15" outlineLevel="0" r="13" s="48">
      <c r="A13" s="49" t="n"/>
      <c r="B13" s="50" t="n"/>
      <c r="C13" s="50" t="n"/>
      <c r="D13" s="50" t="s">
        <v>52</v>
      </c>
      <c r="E13" s="1" t="n"/>
      <c r="F13" s="51" t="n">
        <f aca="false" ca="false" dt2D="false" dtr="false" t="normal">SUM(G13:U13)</f>
        <v>406361160.12242347</v>
      </c>
      <c r="G13" s="51" t="n">
        <f aca="false" ca="false" dt2D="false" dtr="false" t="normal">+G14+G19+G77</f>
        <v>58270599.35535</v>
      </c>
      <c r="H13" s="51" t="n">
        <f aca="false" ca="false" dt2D="false" dtr="false" t="normal">+H14+H19+H77</f>
        <v>27457300.179999996</v>
      </c>
      <c r="I13" s="51" t="n">
        <f aca="false" ca="false" dt2D="false" dtr="false" t="normal">+I14+I19+I77</f>
        <v>38162276.492273435</v>
      </c>
      <c r="J13" s="51" t="n">
        <f aca="false" ca="false" dt2D="false" dtr="false" t="normal">+J14+J19+J77</f>
        <v>23025614.914800003</v>
      </c>
      <c r="K13" s="51" t="n">
        <f aca="false" ca="false" dt2D="false" dtr="false" t="normal">+K14+K19+K77</f>
        <v>0</v>
      </c>
      <c r="L13" s="51" t="n">
        <f aca="false" ca="false" dt2D="false" dtr="false" t="normal">+L14+L19+L77</f>
        <v>0</v>
      </c>
      <c r="M13" s="51" t="n">
        <f aca="false" ca="false" dt2D="false" dtr="false" t="normal">+M14+M19+M77</f>
        <v>0</v>
      </c>
      <c r="N13" s="51" t="n">
        <f aca="false" ca="false" dt2D="false" dtr="false" t="normal">+N14+N19+N77</f>
        <v>16824000</v>
      </c>
      <c r="O13" s="51" t="n">
        <f aca="false" ca="false" dt2D="false" dtr="false" t="normal">+O14+O19+O77</f>
        <v>102784000.69000001</v>
      </c>
      <c r="P13" s="51" t="n">
        <f aca="false" ca="false" dt2D="false" dtr="false" t="normal">+P14+P19+P77</f>
        <v>0</v>
      </c>
      <c r="Q13" s="51" t="n">
        <f aca="false" ca="false" dt2D="false" dtr="false" t="normal">+Q14+Q19+Q77</f>
        <v>90208886.52</v>
      </c>
      <c r="R13" s="51" t="n">
        <f aca="false" ca="false" dt2D="false" dtr="false" t="normal">+R14+R19+R77</f>
        <v>42214554.42</v>
      </c>
      <c r="S13" s="51" t="n">
        <f aca="false" ca="false" dt2D="false" dtr="false" t="normal">+S14+S19+S77</f>
        <v>2993190.2800000003</v>
      </c>
      <c r="T13" s="51" t="n">
        <f aca="false" ca="false" dt2D="false" dtr="false" t="normal">+T14+T19+T77</f>
        <v>141045.16</v>
      </c>
      <c r="U13" s="51" t="n">
        <f aca="false" ca="false" dt2D="false" dtr="false" t="normal">+U14+U19+U77</f>
        <v>4279692.109999999</v>
      </c>
      <c r="V13" s="55" t="n"/>
    </row>
    <row customFormat="true" ht="15" outlineLevel="0" r="14" s="48">
      <c r="A14" s="56" t="n"/>
      <c r="B14" s="57" t="n"/>
      <c r="C14" s="57" t="n"/>
      <c r="D14" s="57" t="s">
        <v>53</v>
      </c>
      <c r="E14" s="1" t="n"/>
      <c r="F14" s="166" t="n">
        <f aca="false" ca="false" dt2D="false" dtr="false" t="normal">SUM(G14:U14)</f>
        <v>7058584.449999999</v>
      </c>
      <c r="G14" s="166" t="n">
        <f aca="false" ca="false" dt2D="false" dtr="false" t="normal">SUM(G15:G18)</f>
        <v>0</v>
      </c>
      <c r="H14" s="166" t="n">
        <f aca="false" ca="false" dt2D="false" dtr="false" t="normal">SUM(H15:H18)</f>
        <v>0</v>
      </c>
      <c r="I14" s="166" t="n">
        <f aca="false" ca="false" dt2D="false" dtr="false" t="normal">SUM(I15:I18)</f>
        <v>0</v>
      </c>
      <c r="J14" s="166" t="n">
        <f aca="false" ca="false" dt2D="false" dtr="false" t="normal">SUM(J15:J18)</f>
        <v>2341616.11</v>
      </c>
      <c r="K14" s="166" t="n">
        <f aca="false" ca="false" dt2D="false" dtr="false" t="normal">SUM(K15:K18)</f>
        <v>0</v>
      </c>
      <c r="L14" s="166" t="n">
        <f aca="false" ca="false" dt2D="false" dtr="false" t="normal">SUM(L15:L18)</f>
        <v>0</v>
      </c>
      <c r="M14" s="166" t="n">
        <f aca="false" ca="false" dt2D="false" dtr="false" t="normal">SUM(M15:M18)</f>
        <v>0</v>
      </c>
      <c r="N14" s="166" t="n">
        <f aca="false" ca="false" dt2D="false" dtr="false" t="normal">SUM(N15:N18)</f>
        <v>0</v>
      </c>
      <c r="O14" s="166" t="n">
        <f aca="false" ca="false" dt2D="false" dtr="false" t="normal">SUM(O15:O18)</f>
        <v>0</v>
      </c>
      <c r="P14" s="166" t="n">
        <f aca="false" ca="false" dt2D="false" dtr="false" t="normal">SUM(P15:P18)</f>
        <v>0</v>
      </c>
      <c r="Q14" s="166" t="n">
        <f aca="false" ca="false" dt2D="false" dtr="false" t="normal">SUM(Q15:Q18)</f>
        <v>3037235.83</v>
      </c>
      <c r="R14" s="166" t="n">
        <f aca="false" ca="false" dt2D="false" dtr="false" t="normal">SUM(R15:R18)</f>
        <v>1679732.5099999998</v>
      </c>
      <c r="S14" s="166" t="n">
        <f aca="false" ca="false" dt2D="false" dtr="false" t="normal">SUM(S15:S18)</f>
        <v>0</v>
      </c>
      <c r="T14" s="166" t="n">
        <f aca="false" ca="false" dt2D="false" dtr="false" t="normal">SUM(T15:T18)</f>
        <v>0</v>
      </c>
      <c r="U14" s="166" t="n">
        <f aca="false" ca="false" dt2D="false" dtr="false" t="normal">SUM(U15:U18)</f>
        <v>0</v>
      </c>
      <c r="V14" s="55" t="n"/>
    </row>
    <row customHeight="true" ht="15" outlineLevel="0" r="15">
      <c r="A15" s="59" t="n">
        <v>1</v>
      </c>
      <c r="B15" s="60" t="n">
        <v>1</v>
      </c>
      <c r="C15" s="60" t="s">
        <v>54</v>
      </c>
      <c r="D15" s="60" t="s">
        <v>55</v>
      </c>
      <c r="E15" s="1" t="n">
        <v>2019</v>
      </c>
      <c r="F15" s="65" t="n">
        <v>1176714.67</v>
      </c>
      <c r="G15" s="63" t="n"/>
      <c r="H15" s="63" t="n"/>
      <c r="I15" s="63" t="n"/>
      <c r="J15" s="63" t="n">
        <v>1176714.67</v>
      </c>
      <c r="K15" s="63" t="n"/>
      <c r="L15" s="63" t="n"/>
      <c r="M15" s="63" t="n"/>
      <c r="N15" s="63" t="n"/>
      <c r="O15" s="63" t="n"/>
      <c r="P15" s="63" t="n"/>
      <c r="Q15" s="67" t="n"/>
      <c r="R15" s="63" t="n"/>
      <c r="S15" s="68" t="n"/>
      <c r="T15" s="63" t="n"/>
      <c r="U15" s="69" t="n"/>
      <c r="V15" s="55" t="n"/>
    </row>
    <row customHeight="true" ht="15" outlineLevel="0" r="16">
      <c r="A16" s="59" t="n">
        <f aca="false" ca="false" dt2D="false" dtr="false" t="normal">A15+1</f>
        <v>2</v>
      </c>
      <c r="B16" s="60" t="n">
        <f aca="false" ca="false" dt2D="false" dtr="false" t="normal">B15+1</f>
        <v>2</v>
      </c>
      <c r="C16" s="60" t="s">
        <v>54</v>
      </c>
      <c r="D16" s="60" t="s">
        <v>57</v>
      </c>
      <c r="E16" s="1" t="n">
        <v>2019</v>
      </c>
      <c r="F16" s="65" t="n">
        <v>1164901.44</v>
      </c>
      <c r="G16" s="63" t="n"/>
      <c r="H16" s="63" t="n"/>
      <c r="I16" s="63" t="n"/>
      <c r="J16" s="63" t="n">
        <v>1164901.44</v>
      </c>
      <c r="K16" s="63" t="n"/>
      <c r="L16" s="63" t="n"/>
      <c r="M16" s="63" t="n"/>
      <c r="N16" s="63" t="n"/>
      <c r="O16" s="63" t="n"/>
      <c r="P16" s="63" t="n"/>
      <c r="Q16" s="67" t="n"/>
      <c r="R16" s="63" t="n"/>
      <c r="S16" s="68" t="n"/>
      <c r="T16" s="63" t="n"/>
      <c r="U16" s="69" t="n"/>
      <c r="V16" s="55" t="n"/>
    </row>
    <row customHeight="true" ht="15" outlineLevel="0" r="17">
      <c r="A17" s="59" t="n">
        <f aca="false" ca="false" dt2D="false" dtr="false" t="normal">A16+1</f>
        <v>3</v>
      </c>
      <c r="B17" s="60" t="n">
        <f aca="false" ca="false" dt2D="false" dtr="false" t="normal">B16+1</f>
        <v>3</v>
      </c>
      <c r="C17" s="60" t="s">
        <v>58</v>
      </c>
      <c r="D17" s="60" t="s">
        <v>59</v>
      </c>
      <c r="E17" s="1" t="n">
        <v>2019</v>
      </c>
      <c r="F17" s="65" t="n">
        <v>3037235.83</v>
      </c>
      <c r="G17" s="63" t="n"/>
      <c r="H17" s="63" t="n"/>
      <c r="I17" s="63" t="n"/>
      <c r="J17" s="63" t="n"/>
      <c r="K17" s="63" t="n"/>
      <c r="L17" s="63" t="n"/>
      <c r="M17" s="63" t="n"/>
      <c r="N17" s="63" t="n"/>
      <c r="O17" s="63" t="n"/>
      <c r="P17" s="63" t="n"/>
      <c r="Q17" s="67" t="n">
        <v>3037235.83</v>
      </c>
      <c r="R17" s="63" t="n"/>
      <c r="S17" s="68" t="n"/>
      <c r="T17" s="63" t="n"/>
      <c r="U17" s="69" t="n"/>
      <c r="V17" s="55" t="n"/>
    </row>
    <row customHeight="true" ht="15" outlineLevel="0" r="18">
      <c r="A18" s="59" t="n">
        <f aca="false" ca="false" dt2D="false" dtr="false" t="normal">A17+1</f>
        <v>4</v>
      </c>
      <c r="B18" s="60" t="n">
        <f aca="false" ca="false" dt2D="false" dtr="false" t="normal">B17+1</f>
        <v>4</v>
      </c>
      <c r="C18" s="70" t="s">
        <v>58</v>
      </c>
      <c r="D18" s="70" t="s">
        <v>61</v>
      </c>
      <c r="E18" s="1" t="n">
        <v>2019</v>
      </c>
      <c r="F18" s="65" t="n">
        <v>1679732.51</v>
      </c>
      <c r="G18" s="68" t="n"/>
      <c r="H18" s="68" t="n"/>
      <c r="I18" s="68" t="n"/>
      <c r="J18" s="68" t="n"/>
      <c r="K18" s="68" t="n"/>
      <c r="L18" s="68" t="n"/>
      <c r="M18" s="68" t="n"/>
      <c r="N18" s="68" t="n"/>
      <c r="O18" s="68" t="n"/>
      <c r="P18" s="68" t="n"/>
      <c r="Q18" s="72" t="n"/>
      <c r="R18" s="68" t="n">
        <v>1679732.51</v>
      </c>
      <c r="S18" s="68" t="n"/>
      <c r="T18" s="63" t="n"/>
      <c r="U18" s="69" t="n"/>
      <c r="V18" s="55" t="n"/>
    </row>
    <row outlineLevel="0" r="19">
      <c r="A19" s="73" t="n"/>
      <c r="B19" s="74" t="n"/>
      <c r="C19" s="74" t="n"/>
      <c r="D19" s="75" t="s">
        <v>62</v>
      </c>
      <c r="F19" s="77" t="n">
        <f aca="false" ca="false" dt2D="false" dtr="false" t="normal">SUM(G19:U19)</f>
        <v>151554424.58242342</v>
      </c>
      <c r="G19" s="77" t="n">
        <f aca="false" ca="false" dt2D="false" dtr="false" t="normal">SUM(G20:G76)</f>
        <v>35087889.485350005</v>
      </c>
      <c r="H19" s="77" t="n">
        <f aca="false" ca="false" dt2D="false" dtr="false" t="normal">SUM(H20:H76)</f>
        <v>11984380.229999997</v>
      </c>
      <c r="I19" s="77" t="n">
        <f aca="false" ca="false" dt2D="false" dtr="false" t="normal">SUM(I20:I76)</f>
        <v>14683922.63227343</v>
      </c>
      <c r="J19" s="77" t="n">
        <f aca="false" ca="false" dt2D="false" dtr="false" t="normal">SUM(J20:J76)</f>
        <v>10245988.974800002</v>
      </c>
      <c r="K19" s="77" t="n">
        <f aca="false" ca="false" dt2D="false" dtr="false" t="normal">SUM(K20:K76)</f>
        <v>0</v>
      </c>
      <c r="L19" s="77" t="n">
        <f aca="false" ca="false" dt2D="false" dtr="false" t="normal">SUM(L20:L76)</f>
        <v>0</v>
      </c>
      <c r="M19" s="77" t="n">
        <f aca="false" ca="false" dt2D="false" dtr="false" t="normal">SUM(M20:M76)</f>
        <v>0</v>
      </c>
      <c r="N19" s="77" t="n">
        <f aca="false" ca="false" dt2D="false" dtr="false" t="normal">SUM(N20:N76)</f>
        <v>0</v>
      </c>
      <c r="O19" s="77" t="n">
        <f aca="false" ca="false" dt2D="false" dtr="false" t="normal">SUM(O20:O76)</f>
        <v>29143474.28</v>
      </c>
      <c r="P19" s="77" t="n">
        <f aca="false" ca="false" dt2D="false" dtr="false" t="normal">SUM(P20:P76)</f>
        <v>0</v>
      </c>
      <c r="Q19" s="77" t="n">
        <f aca="false" ca="false" dt2D="false" dtr="false" t="normal">SUM(Q20:Q76)</f>
        <v>29207176.55</v>
      </c>
      <c r="R19" s="77" t="n">
        <f aca="false" ca="false" dt2D="false" dtr="false" t="normal">SUM(R20:R76)</f>
        <v>18151667.41</v>
      </c>
      <c r="S19" s="77" t="n">
        <f aca="false" ca="false" dt2D="false" dtr="false" t="normal">SUM(S20:S76)</f>
        <v>1951483.3900000001</v>
      </c>
      <c r="T19" s="77" t="n">
        <f aca="false" ca="false" dt2D="false" dtr="false" t="normal">SUM(T20:T76)</f>
        <v>60000</v>
      </c>
      <c r="U19" s="77" t="n">
        <f aca="false" ca="false" dt2D="false" dtr="false" t="normal">SUM(U20:U76)</f>
        <v>1038441.6300000001</v>
      </c>
      <c r="V19" s="55" t="n"/>
    </row>
    <row customFormat="true" customHeight="true" ht="15" outlineLevel="0" r="20" s="78">
      <c r="A20" s="59" t="n">
        <f aca="false" ca="false" dt2D="false" dtr="false" t="normal">A18+1</f>
        <v>5</v>
      </c>
      <c r="B20" s="60" t="n">
        <v>1</v>
      </c>
      <c r="C20" s="70" t="s">
        <v>63</v>
      </c>
      <c r="D20" s="70" t="s">
        <v>64</v>
      </c>
      <c r="E20" s="1" t="n">
        <v>2019</v>
      </c>
      <c r="F20" s="65" t="n">
        <v>1762234.81</v>
      </c>
      <c r="G20" s="68" t="n"/>
      <c r="H20" s="68" t="n">
        <v>1224682.22</v>
      </c>
      <c r="I20" s="68" t="n"/>
      <c r="J20" s="68" t="n">
        <v>516548.3</v>
      </c>
      <c r="K20" s="68" t="n"/>
      <c r="L20" s="68" t="n"/>
      <c r="M20" s="68" t="n"/>
      <c r="N20" s="68" t="n"/>
      <c r="O20" s="68" t="n"/>
      <c r="P20" s="68" t="n"/>
      <c r="Q20" s="72" t="n"/>
      <c r="R20" s="68" t="n"/>
      <c r="S20" s="68" t="n"/>
      <c r="T20" s="68" t="n"/>
      <c r="U20" s="79" t="n">
        <v>21004.29</v>
      </c>
      <c r="V20" s="55" t="n"/>
    </row>
    <row customFormat="true" customHeight="true" ht="15" outlineLevel="0" r="21" s="1">
      <c r="A21" s="59" t="n">
        <f aca="false" ca="false" dt2D="false" dtr="false" t="normal">A20+1</f>
        <v>6</v>
      </c>
      <c r="B21" s="60" t="n">
        <f aca="false" ca="false" dt2D="false" dtr="false" t="normal">B20+1</f>
        <v>2</v>
      </c>
      <c r="C21" s="70" t="s">
        <v>63</v>
      </c>
      <c r="D21" s="70" t="s">
        <v>65</v>
      </c>
      <c r="E21" s="1" t="n">
        <v>2019</v>
      </c>
      <c r="F21" s="65" t="n">
        <v>7896576.1</v>
      </c>
      <c r="G21" s="68" t="n"/>
      <c r="H21" s="68" t="n"/>
      <c r="I21" s="68" t="n"/>
      <c r="J21" s="68" t="n"/>
      <c r="K21" s="68" t="n"/>
      <c r="L21" s="68" t="n"/>
      <c r="M21" s="68" t="n"/>
      <c r="N21" s="68" t="n"/>
      <c r="O21" s="68" t="n">
        <v>7832029.88</v>
      </c>
      <c r="P21" s="68" t="n"/>
      <c r="Q21" s="72" t="n"/>
      <c r="R21" s="68" t="n"/>
      <c r="S21" s="68" t="n"/>
      <c r="T21" s="68" t="n"/>
      <c r="U21" s="79" t="n">
        <v>64546.22</v>
      </c>
      <c r="V21" s="55" t="n"/>
    </row>
    <row customHeight="true" ht="15" outlineLevel="0" r="22">
      <c r="A22" s="59" t="n">
        <f aca="false" ca="false" dt2D="false" dtr="false" t="normal">A21+1</f>
        <v>7</v>
      </c>
      <c r="B22" s="60" t="n">
        <f aca="false" ca="false" dt2D="false" dtr="false" t="normal">B21+1</f>
        <v>3</v>
      </c>
      <c r="C22" s="70" t="s">
        <v>54</v>
      </c>
      <c r="D22" s="70" t="s">
        <v>66</v>
      </c>
      <c r="E22" s="1" t="n">
        <v>2019</v>
      </c>
      <c r="F22" s="65" t="n">
        <v>670462.52</v>
      </c>
      <c r="G22" s="68" t="n"/>
      <c r="H22" s="68" t="n"/>
      <c r="I22" s="68" t="n">
        <v>665808.88</v>
      </c>
      <c r="J22" s="68" t="n"/>
      <c r="K22" s="68" t="n"/>
      <c r="L22" s="68" t="n"/>
      <c r="M22" s="68" t="n"/>
      <c r="N22" s="68" t="n"/>
      <c r="O22" s="68" t="n"/>
      <c r="P22" s="68" t="n"/>
      <c r="Q22" s="72" t="n"/>
      <c r="R22" s="68" t="n"/>
      <c r="S22" s="68" t="n"/>
      <c r="T22" s="68" t="n"/>
      <c r="U22" s="79" t="n">
        <v>4653.64</v>
      </c>
      <c r="V22" s="55" t="n"/>
    </row>
    <row customHeight="true" ht="15" outlineLevel="0" r="23">
      <c r="A23" s="59" t="n">
        <f aca="false" ca="false" dt2D="false" dtr="false" t="normal">A22+1</f>
        <v>8</v>
      </c>
      <c r="B23" s="60" t="n">
        <f aca="false" ca="false" dt2D="false" dtr="false" t="normal">B22+1</f>
        <v>4</v>
      </c>
      <c r="C23" s="70" t="s">
        <v>54</v>
      </c>
      <c r="D23" s="70" t="s">
        <v>67</v>
      </c>
      <c r="E23" s="1" t="n">
        <v>2019</v>
      </c>
      <c r="F23" s="65" t="n">
        <v>1231273.17</v>
      </c>
      <c r="G23" s="68" t="n"/>
      <c r="H23" s="68" t="n"/>
      <c r="I23" s="68" t="n">
        <v>1223692.62</v>
      </c>
      <c r="J23" s="68" t="n"/>
      <c r="K23" s="68" t="n"/>
      <c r="L23" s="68" t="n"/>
      <c r="M23" s="68" t="n"/>
      <c r="N23" s="68" t="n"/>
      <c r="O23" s="68" t="n"/>
      <c r="P23" s="68" t="n"/>
      <c r="Q23" s="72" t="n"/>
      <c r="R23" s="68" t="n"/>
      <c r="S23" s="68" t="n"/>
      <c r="T23" s="68" t="n"/>
      <c r="U23" s="79" t="n">
        <v>7580.55</v>
      </c>
      <c r="V23" s="55" t="n"/>
    </row>
    <row customHeight="true" ht="15" outlineLevel="0" r="24">
      <c r="A24" s="59" t="n">
        <f aca="false" ca="false" dt2D="false" dtr="false" t="normal">A23+1</f>
        <v>9</v>
      </c>
      <c r="B24" s="60" t="n">
        <f aca="false" ca="false" dt2D="false" dtr="false" t="normal">B23+1</f>
        <v>5</v>
      </c>
      <c r="C24" s="70" t="s">
        <v>54</v>
      </c>
      <c r="D24" s="70" t="s">
        <v>68</v>
      </c>
      <c r="E24" s="1" t="n">
        <v>2019</v>
      </c>
      <c r="F24" s="65" t="n">
        <v>1180417.81</v>
      </c>
      <c r="G24" s="68" t="n"/>
      <c r="H24" s="68" t="n"/>
      <c r="I24" s="68" t="n">
        <v>1170833.67</v>
      </c>
      <c r="J24" s="68" t="n"/>
      <c r="K24" s="68" t="n"/>
      <c r="L24" s="68" t="n"/>
      <c r="M24" s="68" t="n"/>
      <c r="N24" s="68" t="n"/>
      <c r="O24" s="68" t="n"/>
      <c r="P24" s="68" t="n"/>
      <c r="Q24" s="72" t="n"/>
      <c r="R24" s="68" t="n"/>
      <c r="S24" s="68" t="n"/>
      <c r="T24" s="68" t="n"/>
      <c r="U24" s="79" t="n">
        <v>9584.14</v>
      </c>
      <c r="V24" s="55" t="n"/>
    </row>
    <row customHeight="true" ht="15" outlineLevel="0" r="25">
      <c r="A25" s="59" t="n">
        <f aca="false" ca="false" dt2D="false" dtr="false" t="normal">A24+1</f>
        <v>10</v>
      </c>
      <c r="B25" s="60" t="n">
        <f aca="false" ca="false" dt2D="false" dtr="false" t="normal">B24+1</f>
        <v>6</v>
      </c>
      <c r="C25" s="70" t="s">
        <v>54</v>
      </c>
      <c r="D25" s="70" t="s">
        <v>69</v>
      </c>
      <c r="E25" s="1" t="n">
        <v>2019</v>
      </c>
      <c r="F25" s="65" t="n">
        <v>1180417.81</v>
      </c>
      <c r="G25" s="68" t="n"/>
      <c r="H25" s="68" t="n"/>
      <c r="I25" s="68" t="n">
        <v>1170833.67</v>
      </c>
      <c r="J25" s="68" t="n"/>
      <c r="K25" s="68" t="n"/>
      <c r="L25" s="68" t="n"/>
      <c r="M25" s="68" t="n"/>
      <c r="N25" s="68" t="n"/>
      <c r="O25" s="68" t="n"/>
      <c r="P25" s="68" t="n"/>
      <c r="Q25" s="72" t="n"/>
      <c r="R25" s="68" t="n"/>
      <c r="S25" s="68" t="n"/>
      <c r="T25" s="68" t="n"/>
      <c r="U25" s="79" t="n">
        <v>9584.14</v>
      </c>
      <c r="V25" s="55" t="n"/>
    </row>
    <row customHeight="true" ht="15" outlineLevel="0" r="26">
      <c r="A26" s="59" t="n">
        <f aca="false" ca="false" dt2D="false" dtr="false" t="normal">A25+1</f>
        <v>11</v>
      </c>
      <c r="B26" s="60" t="n">
        <f aca="false" ca="false" dt2D="false" dtr="false" t="normal">B25+1</f>
        <v>7</v>
      </c>
      <c r="C26" s="70" t="s">
        <v>54</v>
      </c>
      <c r="D26" s="70" t="s">
        <v>71</v>
      </c>
      <c r="E26" s="1" t="n">
        <v>2019</v>
      </c>
      <c r="F26" s="65" t="n">
        <v>1533080.68</v>
      </c>
      <c r="G26" s="68" t="n"/>
      <c r="H26" s="68" t="n"/>
      <c r="I26" s="68" t="n">
        <v>1522681.06</v>
      </c>
      <c r="J26" s="68" t="n"/>
      <c r="K26" s="68" t="n"/>
      <c r="L26" s="68" t="n"/>
      <c r="M26" s="68" t="n"/>
      <c r="N26" s="68" t="n"/>
      <c r="O26" s="68" t="n"/>
      <c r="P26" s="68" t="n"/>
      <c r="Q26" s="72" t="n"/>
      <c r="R26" s="68" t="n"/>
      <c r="S26" s="68" t="n"/>
      <c r="T26" s="68" t="n"/>
      <c r="U26" s="79" t="n">
        <v>10399.62</v>
      </c>
      <c r="V26" s="55" t="n"/>
    </row>
    <row customHeight="true" ht="15" outlineLevel="0" r="27">
      <c r="A27" s="59" t="n">
        <f aca="false" ca="false" dt2D="false" dtr="false" t="normal">A26+1</f>
        <v>12</v>
      </c>
      <c r="B27" s="60" t="n">
        <f aca="false" ca="false" dt2D="false" dtr="false" t="normal">B26+1</f>
        <v>8</v>
      </c>
      <c r="C27" s="70" t="s">
        <v>54</v>
      </c>
      <c r="D27" s="70" t="s">
        <v>72</v>
      </c>
      <c r="E27" s="1" t="n">
        <v>2019</v>
      </c>
      <c r="F27" s="65" t="n">
        <v>595755.05</v>
      </c>
      <c r="G27" s="68" t="n"/>
      <c r="H27" s="68" t="n"/>
      <c r="I27" s="68" t="n">
        <v>591657.41</v>
      </c>
      <c r="J27" s="68" t="n"/>
      <c r="K27" s="68" t="n"/>
      <c r="L27" s="68" t="n"/>
      <c r="M27" s="68" t="n"/>
      <c r="N27" s="68" t="n"/>
      <c r="O27" s="68" t="n"/>
      <c r="P27" s="68" t="n"/>
      <c r="Q27" s="72" t="n"/>
      <c r="R27" s="68" t="n"/>
      <c r="S27" s="68" t="n"/>
      <c r="T27" s="68" t="n"/>
      <c r="U27" s="79" t="n">
        <v>4097.64</v>
      </c>
      <c r="V27" s="55" t="n"/>
    </row>
    <row customHeight="true" ht="15" outlineLevel="0" r="28">
      <c r="A28" s="59" t="n">
        <f aca="false" ca="false" dt2D="false" dtr="false" t="normal">A27+1</f>
        <v>13</v>
      </c>
      <c r="B28" s="60" t="n">
        <f aca="false" ca="false" dt2D="false" dtr="false" t="normal">B27+1</f>
        <v>9</v>
      </c>
      <c r="C28" s="70" t="s">
        <v>54</v>
      </c>
      <c r="D28" s="70" t="s">
        <v>73</v>
      </c>
      <c r="E28" s="1" t="n">
        <v>2019</v>
      </c>
      <c r="F28" s="65" t="n">
        <v>654299.28</v>
      </c>
      <c r="G28" s="68" t="n"/>
      <c r="H28" s="68" t="n"/>
      <c r="I28" s="68" t="n">
        <v>649849.36</v>
      </c>
      <c r="J28" s="68" t="n"/>
      <c r="K28" s="68" t="n"/>
      <c r="L28" s="68" t="n"/>
      <c r="M28" s="68" t="n"/>
      <c r="N28" s="68" t="n"/>
      <c r="O28" s="68" t="n"/>
      <c r="P28" s="68" t="n"/>
      <c r="Q28" s="72" t="n"/>
      <c r="R28" s="68" t="n"/>
      <c r="S28" s="68" t="n"/>
      <c r="T28" s="68" t="n"/>
      <c r="U28" s="79" t="n">
        <v>4449.92</v>
      </c>
      <c r="V28" s="55" t="n"/>
    </row>
    <row customHeight="true" ht="15" outlineLevel="0" r="29">
      <c r="A29" s="59" t="n">
        <f aca="false" ca="false" dt2D="false" dtr="false" t="normal">A28+1</f>
        <v>14</v>
      </c>
      <c r="B29" s="60" t="n">
        <f aca="false" ca="false" dt2D="false" dtr="false" t="normal">B28+1</f>
        <v>10</v>
      </c>
      <c r="C29" s="70" t="s">
        <v>54</v>
      </c>
      <c r="D29" s="70" t="s">
        <v>74</v>
      </c>
      <c r="E29" s="1" t="n">
        <v>2019</v>
      </c>
      <c r="F29" s="65" t="n">
        <v>728506.13</v>
      </c>
      <c r="G29" s="68" t="n"/>
      <c r="H29" s="68" t="n"/>
      <c r="I29" s="68" t="n"/>
      <c r="J29" s="68" t="n">
        <v>728506.13</v>
      </c>
      <c r="K29" s="68" t="n"/>
      <c r="L29" s="68" t="n"/>
      <c r="M29" s="68" t="n"/>
      <c r="N29" s="68" t="n"/>
      <c r="O29" s="68" t="n"/>
      <c r="P29" s="68" t="n"/>
      <c r="Q29" s="72" t="n"/>
      <c r="R29" s="68" t="n"/>
      <c r="S29" s="68" t="n"/>
      <c r="T29" s="68" t="n"/>
      <c r="U29" s="79" t="n">
        <v>0</v>
      </c>
      <c r="V29" s="55" t="n"/>
    </row>
    <row customHeight="true" ht="15" outlineLevel="0" r="30">
      <c r="A30" s="59" t="n">
        <f aca="false" ca="false" dt2D="false" dtr="false" t="normal">A29+1</f>
        <v>15</v>
      </c>
      <c r="B30" s="60" t="n">
        <f aca="false" ca="false" dt2D="false" dtr="false" t="normal">B29+1</f>
        <v>11</v>
      </c>
      <c r="C30" s="70" t="s">
        <v>54</v>
      </c>
      <c r="D30" s="70" t="s">
        <v>75</v>
      </c>
      <c r="E30" s="1" t="n">
        <v>2019</v>
      </c>
      <c r="F30" s="65" t="n">
        <v>607834.43</v>
      </c>
      <c r="G30" s="68" t="n"/>
      <c r="H30" s="68" t="n"/>
      <c r="I30" s="68" t="n">
        <v>603655.82</v>
      </c>
      <c r="J30" s="68" t="n"/>
      <c r="K30" s="68" t="n"/>
      <c r="L30" s="68" t="n"/>
      <c r="M30" s="68" t="n"/>
      <c r="N30" s="68" t="n"/>
      <c r="O30" s="68" t="n"/>
      <c r="P30" s="68" t="n"/>
      <c r="Q30" s="72" t="n"/>
      <c r="R30" s="68" t="n"/>
      <c r="S30" s="68" t="n"/>
      <c r="T30" s="68" t="n"/>
      <c r="U30" s="79" t="n">
        <v>4178.61</v>
      </c>
      <c r="V30" s="55" t="n"/>
    </row>
    <row customHeight="true" ht="15" outlineLevel="0" r="31">
      <c r="A31" s="59" t="n">
        <f aca="false" ca="false" dt2D="false" dtr="false" t="normal">A30+1</f>
        <v>16</v>
      </c>
      <c r="B31" s="60" t="n">
        <f aca="false" ca="false" dt2D="false" dtr="false" t="normal">B30+1</f>
        <v>12</v>
      </c>
      <c r="C31" s="70" t="s">
        <v>54</v>
      </c>
      <c r="D31" s="70" t="s">
        <v>76</v>
      </c>
      <c r="E31" s="1" t="n">
        <v>2019</v>
      </c>
      <c r="F31" s="65" t="n">
        <v>1259773.46</v>
      </c>
      <c r="G31" s="68" t="n"/>
      <c r="H31" s="68" t="n">
        <v>1259773.46</v>
      </c>
      <c r="I31" s="68" t="n"/>
      <c r="J31" s="68" t="n"/>
      <c r="K31" s="68" t="n"/>
      <c r="L31" s="68" t="n"/>
      <c r="M31" s="68" t="n"/>
      <c r="N31" s="68" t="n"/>
      <c r="O31" s="68" t="n"/>
      <c r="P31" s="68" t="n"/>
      <c r="Q31" s="72" t="n"/>
      <c r="R31" s="68" t="n"/>
      <c r="S31" s="68" t="n"/>
      <c r="T31" s="68" t="n"/>
      <c r="U31" s="79" t="n">
        <v>0</v>
      </c>
      <c r="V31" s="55" t="n"/>
    </row>
    <row customHeight="true" ht="15" outlineLevel="0" r="32">
      <c r="A32" s="59" t="n">
        <f aca="false" ca="false" dt2D="false" dtr="false" t="normal">A31+1</f>
        <v>17</v>
      </c>
      <c r="B32" s="60" t="n">
        <f aca="false" ca="false" dt2D="false" dtr="false" t="normal">B31+1</f>
        <v>13</v>
      </c>
      <c r="C32" s="70" t="s">
        <v>54</v>
      </c>
      <c r="D32" s="70" t="s">
        <v>77</v>
      </c>
      <c r="E32" s="1" t="n">
        <v>2019</v>
      </c>
      <c r="F32" s="65" t="n">
        <v>584960.525180649</v>
      </c>
      <c r="G32" s="68" t="n"/>
      <c r="H32" s="68" t="n"/>
      <c r="I32" s="68" t="n">
        <v>580941.615180649</v>
      </c>
      <c r="J32" s="68" t="n"/>
      <c r="K32" s="68" t="n"/>
      <c r="L32" s="68" t="n"/>
      <c r="M32" s="68" t="n"/>
      <c r="N32" s="68" t="n"/>
      <c r="O32" s="68" t="n"/>
      <c r="P32" s="68" t="n"/>
      <c r="Q32" s="72" t="n"/>
      <c r="R32" s="68" t="n"/>
      <c r="S32" s="68" t="n"/>
      <c r="T32" s="68" t="n"/>
      <c r="U32" s="79" t="n">
        <v>4018.91</v>
      </c>
      <c r="V32" s="55" t="n"/>
    </row>
    <row customHeight="true" ht="15" outlineLevel="0" r="33">
      <c r="A33" s="59" t="n">
        <f aca="false" ca="false" dt2D="false" dtr="false" t="normal">A32+1</f>
        <v>18</v>
      </c>
      <c r="B33" s="60" t="n">
        <f aca="false" ca="false" dt2D="false" dtr="false" t="normal">B32+1</f>
        <v>14</v>
      </c>
      <c r="C33" s="70" t="s">
        <v>78</v>
      </c>
      <c r="D33" s="70" t="s">
        <v>79</v>
      </c>
      <c r="E33" s="1" t="n">
        <v>2019</v>
      </c>
      <c r="F33" s="65" t="n">
        <v>192915.02</v>
      </c>
      <c r="G33" s="68" t="n"/>
      <c r="H33" s="68" t="n"/>
      <c r="I33" s="68" t="n"/>
      <c r="J33" s="68" t="n">
        <v>192915.02</v>
      </c>
      <c r="K33" s="68" t="n"/>
      <c r="L33" s="68" t="n"/>
      <c r="M33" s="68" t="n"/>
      <c r="N33" s="68" t="n"/>
      <c r="O33" s="68" t="n"/>
      <c r="P33" s="68" t="n"/>
      <c r="Q33" s="72" t="n"/>
      <c r="R33" s="68" t="n"/>
      <c r="S33" s="68" t="n"/>
      <c r="T33" s="68" t="n"/>
      <c r="U33" s="79" t="n">
        <v>0</v>
      </c>
      <c r="V33" s="55" t="n"/>
    </row>
    <row customHeight="true" ht="15" outlineLevel="0" r="34">
      <c r="A34" s="59" t="n">
        <f aca="false" ca="false" dt2D="false" dtr="false" t="normal">A33+1</f>
        <v>19</v>
      </c>
      <c r="B34" s="60" t="n">
        <f aca="false" ca="false" dt2D="false" dtr="false" t="normal">B33+1</f>
        <v>15</v>
      </c>
      <c r="C34" s="70" t="s">
        <v>78</v>
      </c>
      <c r="D34" s="70" t="s">
        <v>80</v>
      </c>
      <c r="E34" s="1" t="n">
        <v>2019</v>
      </c>
      <c r="F34" s="65" t="n">
        <v>2306999.14</v>
      </c>
      <c r="G34" s="68" t="n">
        <v>547834.6</v>
      </c>
      <c r="H34" s="68" t="n">
        <v>59961.84</v>
      </c>
      <c r="I34" s="68" t="n"/>
      <c r="J34" s="68" t="n">
        <v>44967.33</v>
      </c>
      <c r="K34" s="68" t="n"/>
      <c r="L34" s="68" t="n"/>
      <c r="M34" s="68" t="n"/>
      <c r="N34" s="68" t="n"/>
      <c r="O34" s="68" t="n"/>
      <c r="P34" s="68" t="n"/>
      <c r="Q34" s="72" t="n">
        <v>1654235.37</v>
      </c>
      <c r="R34" s="68" t="n"/>
      <c r="S34" s="68" t="n"/>
      <c r="T34" s="68" t="n"/>
      <c r="U34" s="79" t="n">
        <v>0</v>
      </c>
      <c r="V34" s="55" t="n"/>
    </row>
    <row customHeight="true" ht="15" outlineLevel="0" r="35">
      <c r="A35" s="59" t="n">
        <f aca="false" ca="false" dt2D="false" dtr="false" t="normal">A34+1</f>
        <v>20</v>
      </c>
      <c r="B35" s="60" t="n">
        <f aca="false" ca="false" dt2D="false" dtr="false" t="normal">B34+1</f>
        <v>16</v>
      </c>
      <c r="C35" s="70" t="s">
        <v>78</v>
      </c>
      <c r="D35" s="70" t="s">
        <v>81</v>
      </c>
      <c r="E35" s="1" t="n">
        <v>2019</v>
      </c>
      <c r="F35" s="65" t="n">
        <v>3750483.89</v>
      </c>
      <c r="G35" s="68" t="n">
        <v>3750483.89</v>
      </c>
      <c r="H35" s="68" t="n"/>
      <c r="I35" s="68" t="n"/>
      <c r="J35" s="68" t="n"/>
      <c r="K35" s="68" t="n"/>
      <c r="L35" s="68" t="n"/>
      <c r="M35" s="68" t="n"/>
      <c r="N35" s="68" t="n"/>
      <c r="O35" s="68" t="n"/>
      <c r="P35" s="68" t="n"/>
      <c r="Q35" s="72" t="n"/>
      <c r="R35" s="68" t="n"/>
      <c r="S35" s="68" t="n"/>
      <c r="T35" s="68" t="n"/>
      <c r="U35" s="79" t="n">
        <v>0</v>
      </c>
      <c r="V35" s="55" t="n"/>
    </row>
    <row customHeight="true" ht="15" outlineLevel="0" r="36">
      <c r="A36" s="59" t="n">
        <f aca="false" ca="false" dt2D="false" dtr="false" t="normal">A35+1</f>
        <v>21</v>
      </c>
      <c r="B36" s="60" t="n">
        <f aca="false" ca="false" dt2D="false" dtr="false" t="normal">B35+1</f>
        <v>17</v>
      </c>
      <c r="C36" s="70" t="s">
        <v>78</v>
      </c>
      <c r="D36" s="70" t="s">
        <v>82</v>
      </c>
      <c r="E36" s="1" t="n">
        <v>2019</v>
      </c>
      <c r="F36" s="65" t="n">
        <v>4670977.84</v>
      </c>
      <c r="G36" s="68" t="n"/>
      <c r="H36" s="68" t="n"/>
      <c r="I36" s="68" t="n"/>
      <c r="J36" s="68" t="n"/>
      <c r="K36" s="68" t="n"/>
      <c r="L36" s="68" t="n"/>
      <c r="M36" s="68" t="n"/>
      <c r="N36" s="68" t="n"/>
      <c r="O36" s="68" t="n"/>
      <c r="P36" s="68" t="n"/>
      <c r="Q36" s="72" t="n"/>
      <c r="R36" s="68" t="n">
        <v>4670977.84</v>
      </c>
      <c r="S36" s="68" t="n"/>
      <c r="T36" s="68" t="n"/>
      <c r="U36" s="79" t="n">
        <v>0</v>
      </c>
      <c r="V36" s="55" t="n"/>
    </row>
    <row customHeight="true" ht="15" outlineLevel="0" r="37">
      <c r="A37" s="59" t="n">
        <f aca="false" ca="false" dt2D="false" dtr="false" t="normal">A36+1</f>
        <v>22</v>
      </c>
      <c r="B37" s="60" t="n">
        <f aca="false" ca="false" dt2D="false" dtr="false" t="normal">B36+1</f>
        <v>18</v>
      </c>
      <c r="C37" s="70" t="s">
        <v>78</v>
      </c>
      <c r="D37" s="70" t="s">
        <v>83</v>
      </c>
      <c r="E37" s="1" t="n">
        <v>2019</v>
      </c>
      <c r="F37" s="65" t="n">
        <v>1660112.48</v>
      </c>
      <c r="G37" s="68" t="n"/>
      <c r="H37" s="68" t="n"/>
      <c r="I37" s="68" t="n"/>
      <c r="J37" s="68" t="n"/>
      <c r="K37" s="68" t="n"/>
      <c r="L37" s="68" t="n"/>
      <c r="M37" s="68" t="n"/>
      <c r="N37" s="68" t="n"/>
      <c r="O37" s="68" t="n"/>
      <c r="P37" s="68" t="n"/>
      <c r="Q37" s="72" t="n">
        <v>1660112.48</v>
      </c>
      <c r="R37" s="68" t="n"/>
      <c r="S37" s="68" t="n"/>
      <c r="T37" s="68" t="n"/>
      <c r="U37" s="79" t="n">
        <v>0</v>
      </c>
      <c r="V37" s="55" t="n"/>
    </row>
    <row customHeight="true" ht="15" outlineLevel="0" r="38">
      <c r="A38" s="59" t="n">
        <f aca="false" ca="false" dt2D="false" dtr="false" t="normal">A37+1</f>
        <v>23</v>
      </c>
      <c r="B38" s="60" t="n">
        <f aca="false" ca="false" dt2D="false" dtr="false" t="normal">B37+1</f>
        <v>19</v>
      </c>
      <c r="C38" s="70" t="s">
        <v>78</v>
      </c>
      <c r="D38" s="70" t="s">
        <v>84</v>
      </c>
      <c r="E38" s="1" t="n">
        <v>2019</v>
      </c>
      <c r="F38" s="65" t="n">
        <v>3351938.14</v>
      </c>
      <c r="G38" s="68" t="n"/>
      <c r="H38" s="68" t="n"/>
      <c r="I38" s="68" t="n"/>
      <c r="J38" s="68" t="n"/>
      <c r="K38" s="68" t="n"/>
      <c r="L38" s="68" t="n"/>
      <c r="M38" s="68" t="n"/>
      <c r="N38" s="68" t="n"/>
      <c r="O38" s="68" t="n">
        <v>3351938.14</v>
      </c>
      <c r="P38" s="68" t="n"/>
      <c r="Q38" s="72" t="n"/>
      <c r="R38" s="68" t="n"/>
      <c r="S38" s="68" t="n"/>
      <c r="T38" s="68" t="n"/>
      <c r="U38" s="79" t="n">
        <v>0</v>
      </c>
      <c r="V38" s="55" t="n"/>
    </row>
    <row customHeight="true" ht="15" outlineLevel="0" r="39">
      <c r="A39" s="59" t="n">
        <f aca="false" ca="false" dt2D="false" dtr="false" t="normal">A38+1</f>
        <v>24</v>
      </c>
      <c r="B39" s="60" t="n">
        <f aca="false" ca="false" dt2D="false" dtr="false" t="normal">B38+1</f>
        <v>20</v>
      </c>
      <c r="C39" s="70" t="s">
        <v>78</v>
      </c>
      <c r="D39" s="70" t="s">
        <v>85</v>
      </c>
      <c r="E39" s="1" t="n">
        <v>2019</v>
      </c>
      <c r="F39" s="65" t="n">
        <v>6387743.78</v>
      </c>
      <c r="G39" s="68" t="n">
        <v>3340835.01</v>
      </c>
      <c r="H39" s="68" t="n"/>
      <c r="I39" s="68" t="n"/>
      <c r="J39" s="68" t="n"/>
      <c r="K39" s="68" t="n"/>
      <c r="L39" s="68" t="n"/>
      <c r="M39" s="68" t="n"/>
      <c r="N39" s="68" t="n"/>
      <c r="O39" s="68" t="n">
        <v>3046908.77</v>
      </c>
      <c r="P39" s="68" t="n"/>
      <c r="Q39" s="72" t="n"/>
      <c r="R39" s="68" t="n"/>
      <c r="S39" s="68" t="n"/>
      <c r="T39" s="68" t="n"/>
      <c r="U39" s="79" t="n">
        <v>0</v>
      </c>
      <c r="V39" s="55" t="n"/>
    </row>
    <row customHeight="true" ht="15" outlineLevel="0" r="40">
      <c r="A40" s="59" t="n">
        <f aca="false" ca="false" dt2D="false" dtr="false" t="normal">A39+1</f>
        <v>25</v>
      </c>
      <c r="B40" s="60" t="n">
        <f aca="false" ca="false" dt2D="false" dtr="false" t="normal">B39+1</f>
        <v>21</v>
      </c>
      <c r="C40" s="70" t="s">
        <v>78</v>
      </c>
      <c r="D40" s="70" t="s">
        <v>86</v>
      </c>
      <c r="E40" s="1" t="n">
        <v>2019</v>
      </c>
      <c r="F40" s="65" t="n">
        <v>2733631.90891106</v>
      </c>
      <c r="G40" s="68" t="n">
        <v>1095664.89</v>
      </c>
      <c r="H40" s="68" t="n">
        <v>861878.86</v>
      </c>
      <c r="I40" s="68" t="n">
        <v>548483.938911064</v>
      </c>
      <c r="J40" s="68" t="n">
        <v>0</v>
      </c>
      <c r="K40" s="68" t="n">
        <v>0</v>
      </c>
      <c r="L40" s="68" t="n">
        <v>0</v>
      </c>
      <c r="M40" s="68" t="n">
        <v>0</v>
      </c>
      <c r="N40" s="68" t="n">
        <v>0</v>
      </c>
      <c r="O40" s="68" t="n">
        <v>0</v>
      </c>
      <c r="P40" s="68" t="n">
        <v>0</v>
      </c>
      <c r="Q40" s="72" t="n">
        <v>0</v>
      </c>
      <c r="R40" s="68" t="n">
        <v>0</v>
      </c>
      <c r="S40" s="68" t="n">
        <v>143626.24</v>
      </c>
      <c r="T40" s="68" t="n">
        <v>30000</v>
      </c>
      <c r="U40" s="79" t="n">
        <v>53977.98</v>
      </c>
      <c r="V40" s="55" t="n"/>
    </row>
    <row customHeight="true" ht="15" outlineLevel="0" r="41">
      <c r="A41" s="59" t="n">
        <f aca="false" ca="false" dt2D="false" dtr="false" t="normal">A40+1</f>
        <v>26</v>
      </c>
      <c r="B41" s="60" t="n">
        <f aca="false" ca="false" dt2D="false" dtr="false" t="normal">B40+1</f>
        <v>22</v>
      </c>
      <c r="C41" s="70" t="s">
        <v>78</v>
      </c>
      <c r="D41" s="70" t="s">
        <v>87</v>
      </c>
      <c r="E41" s="1" t="n">
        <v>2019</v>
      </c>
      <c r="F41" s="65" t="n">
        <v>4128527.85870292</v>
      </c>
      <c r="G41" s="68" t="n">
        <v>1593346.59</v>
      </c>
      <c r="H41" s="68" t="n">
        <v>1162910.28</v>
      </c>
      <c r="I41" s="68" t="n">
        <v>536095.028702917</v>
      </c>
      <c r="J41" s="68" t="n">
        <v>836175.96</v>
      </c>
      <c r="K41" s="68" t="n"/>
      <c r="L41" s="68" t="n"/>
      <c r="M41" s="68" t="n"/>
      <c r="N41" s="68" t="n"/>
      <c r="O41" s="68" t="n"/>
      <c r="P41" s="68" t="n"/>
      <c r="Q41" s="72" t="n"/>
      <c r="R41" s="68" t="n"/>
      <c r="S41" s="68" t="n"/>
      <c r="T41" s="68" t="n"/>
      <c r="U41" s="79" t="n">
        <v>0</v>
      </c>
      <c r="V41" s="55" t="n"/>
    </row>
    <row customHeight="true" ht="15" outlineLevel="0" r="42">
      <c r="A42" s="59" t="n">
        <f aca="false" ca="false" dt2D="false" dtr="false" t="normal">A41+1</f>
        <v>27</v>
      </c>
      <c r="B42" s="60" t="n">
        <f aca="false" ca="false" dt2D="false" dtr="false" t="normal">B41+1</f>
        <v>23</v>
      </c>
      <c r="C42" s="70" t="s">
        <v>78</v>
      </c>
      <c r="D42" s="70" t="s">
        <v>88</v>
      </c>
      <c r="E42" s="1" t="n">
        <v>2019</v>
      </c>
      <c r="F42" s="65" t="n">
        <v>3646071.37</v>
      </c>
      <c r="G42" s="68" t="n"/>
      <c r="H42" s="68" t="n"/>
      <c r="I42" s="68" t="n"/>
      <c r="J42" s="68" t="n"/>
      <c r="K42" s="68" t="n"/>
      <c r="L42" s="68" t="n"/>
      <c r="M42" s="68" t="n"/>
      <c r="N42" s="68" t="n"/>
      <c r="O42" s="68" t="n"/>
      <c r="P42" s="68" t="n"/>
      <c r="Q42" s="72" t="n"/>
      <c r="R42" s="68" t="n">
        <v>2528479.14</v>
      </c>
      <c r="S42" s="68" t="n">
        <v>1117592.23</v>
      </c>
      <c r="T42" s="68" t="n"/>
      <c r="U42" s="79" t="n">
        <v>0</v>
      </c>
      <c r="V42" s="55" t="n"/>
    </row>
    <row customHeight="true" ht="15" outlineLevel="0" r="43">
      <c r="A43" s="59" t="n">
        <f aca="false" ca="false" dt2D="false" dtr="false" t="normal">A42+1</f>
        <v>28</v>
      </c>
      <c r="B43" s="60" t="n">
        <f aca="false" ca="false" dt2D="false" dtr="false" t="normal">B42+1</f>
        <v>24</v>
      </c>
      <c r="C43" s="70" t="s">
        <v>78</v>
      </c>
      <c r="D43" s="70" t="s">
        <v>89</v>
      </c>
      <c r="E43" s="1" t="n">
        <v>2019</v>
      </c>
      <c r="F43" s="65" t="n">
        <v>4146226.89</v>
      </c>
      <c r="G43" s="68" t="n">
        <v>0</v>
      </c>
      <c r="H43" s="68" t="n">
        <v>0</v>
      </c>
      <c r="I43" s="68" t="n">
        <v>0</v>
      </c>
      <c r="J43" s="68" t="n">
        <v>0</v>
      </c>
      <c r="K43" s="68" t="n">
        <v>0</v>
      </c>
      <c r="L43" s="68" t="n">
        <v>0</v>
      </c>
      <c r="M43" s="68" t="n">
        <v>0</v>
      </c>
      <c r="N43" s="68" t="n">
        <v>0</v>
      </c>
      <c r="O43" s="68" t="n">
        <v>1892751.03</v>
      </c>
      <c r="P43" s="68" t="n">
        <v>0</v>
      </c>
      <c r="Q43" s="72" t="n">
        <v>975200.26</v>
      </c>
      <c r="R43" s="68" t="n">
        <v>296310</v>
      </c>
      <c r="S43" s="68" t="n">
        <v>690264.92</v>
      </c>
      <c r="T43" s="68" t="n">
        <v>30000</v>
      </c>
      <c r="U43" s="79" t="n">
        <v>261700.68</v>
      </c>
      <c r="V43" s="55" t="n"/>
    </row>
    <row customHeight="true" ht="15" outlineLevel="0" r="44">
      <c r="A44" s="59" t="n">
        <f aca="false" ca="false" dt2D="false" dtr="false" t="normal">A43+1</f>
        <v>29</v>
      </c>
      <c r="B44" s="60" t="n">
        <f aca="false" ca="false" dt2D="false" dtr="false" t="normal">B43+1</f>
        <v>25</v>
      </c>
      <c r="C44" s="70" t="s">
        <v>90</v>
      </c>
      <c r="D44" s="70" t="s">
        <v>91</v>
      </c>
      <c r="E44" s="1" t="n">
        <v>2019</v>
      </c>
      <c r="F44" s="65" t="n">
        <v>2751894.08</v>
      </c>
      <c r="G44" s="68" t="n"/>
      <c r="H44" s="68" t="n"/>
      <c r="I44" s="68" t="n"/>
      <c r="J44" s="68" t="n"/>
      <c r="K44" s="68" t="n"/>
      <c r="L44" s="68" t="n"/>
      <c r="M44" s="68" t="n"/>
      <c r="N44" s="68" t="n"/>
      <c r="O44" s="68" t="n"/>
      <c r="P44" s="68" t="n"/>
      <c r="Q44" s="72" t="n"/>
      <c r="R44" s="68" t="n">
        <v>2708955.13</v>
      </c>
      <c r="S44" s="68" t="n"/>
      <c r="T44" s="68" t="n"/>
      <c r="U44" s="79" t="n">
        <v>42938.95</v>
      </c>
      <c r="V44" s="55" t="n"/>
    </row>
    <row customHeight="true" ht="15" outlineLevel="0" r="45">
      <c r="A45" s="59" t="n">
        <f aca="false" ca="false" dt2D="false" dtr="false" t="normal">A44+1</f>
        <v>30</v>
      </c>
      <c r="B45" s="60" t="n">
        <f aca="false" ca="false" dt2D="false" dtr="false" t="normal">B44+1</f>
        <v>26</v>
      </c>
      <c r="C45" s="70" t="s">
        <v>90</v>
      </c>
      <c r="D45" s="70" t="s">
        <v>93</v>
      </c>
      <c r="E45" s="1" t="n">
        <v>2019</v>
      </c>
      <c r="F45" s="65" t="n">
        <v>3495231.4494788</v>
      </c>
      <c r="G45" s="68" t="n">
        <v>2065411.22</v>
      </c>
      <c r="H45" s="68" t="n">
        <v>631075</v>
      </c>
      <c r="I45" s="68" t="n">
        <v>489614.899478803</v>
      </c>
      <c r="J45" s="68" t="n">
        <v>293421.97</v>
      </c>
      <c r="K45" s="68" t="n"/>
      <c r="L45" s="68" t="n"/>
      <c r="M45" s="68" t="n"/>
      <c r="N45" s="68" t="n"/>
      <c r="O45" s="68" t="n"/>
      <c r="P45" s="68" t="n"/>
      <c r="Q45" s="72" t="n"/>
      <c r="R45" s="68" t="n"/>
      <c r="S45" s="68" t="n"/>
      <c r="T45" s="68" t="n"/>
      <c r="U45" s="79" t="n">
        <v>15708.36</v>
      </c>
      <c r="V45" s="55" t="n"/>
    </row>
    <row customHeight="true" ht="15" outlineLevel="0" r="46">
      <c r="A46" s="59" t="n">
        <f aca="false" ca="false" dt2D="false" dtr="false" t="normal">A45+1</f>
        <v>31</v>
      </c>
      <c r="B46" s="60" t="n">
        <f aca="false" ca="false" dt2D="false" dtr="false" t="normal">B45+1</f>
        <v>27</v>
      </c>
      <c r="C46" s="70" t="s">
        <v>90</v>
      </c>
      <c r="D46" s="70" t="s">
        <v>94</v>
      </c>
      <c r="E46" s="1" t="n">
        <v>2019</v>
      </c>
      <c r="F46" s="65" t="n">
        <v>332384.5</v>
      </c>
      <c r="G46" s="68" t="n"/>
      <c r="H46" s="68" t="n"/>
      <c r="I46" s="68" t="n">
        <v>324943.92</v>
      </c>
      <c r="J46" s="68" t="n"/>
      <c r="K46" s="68" t="n"/>
      <c r="L46" s="68" t="n"/>
      <c r="M46" s="68" t="n"/>
      <c r="N46" s="68" t="n"/>
      <c r="O46" s="68" t="n"/>
      <c r="P46" s="68" t="n"/>
      <c r="Q46" s="72" t="n"/>
      <c r="R46" s="68" t="n"/>
      <c r="S46" s="68" t="n"/>
      <c r="T46" s="68" t="n"/>
      <c r="U46" s="79" t="n">
        <v>7440.58</v>
      </c>
      <c r="V46" s="55" t="n"/>
    </row>
    <row customHeight="true" ht="15" outlineLevel="0" r="47">
      <c r="A47" s="59" t="n">
        <f aca="false" ca="false" dt2D="false" dtr="false" t="normal">A46+1</f>
        <v>32</v>
      </c>
      <c r="B47" s="60" t="n">
        <f aca="false" ca="false" dt2D="false" dtr="false" t="normal">B46+1</f>
        <v>28</v>
      </c>
      <c r="C47" s="70" t="s">
        <v>90</v>
      </c>
      <c r="D47" s="70" t="s">
        <v>95</v>
      </c>
      <c r="E47" s="1" t="n">
        <v>2019</v>
      </c>
      <c r="F47" s="65" t="n">
        <v>2090462.8</v>
      </c>
      <c r="G47" s="68" t="n"/>
      <c r="H47" s="68" t="n"/>
      <c r="I47" s="68" t="n"/>
      <c r="J47" s="68" t="n"/>
      <c r="K47" s="68" t="n"/>
      <c r="L47" s="68" t="n"/>
      <c r="M47" s="68" t="n"/>
      <c r="N47" s="68" t="n"/>
      <c r="O47" s="68" t="n"/>
      <c r="P47" s="68" t="n"/>
      <c r="Q47" s="72" t="n"/>
      <c r="R47" s="68" t="n">
        <v>2062530.14</v>
      </c>
      <c r="S47" s="68" t="n"/>
      <c r="T47" s="68" t="n"/>
      <c r="U47" s="79" t="n">
        <v>27932.66</v>
      </c>
      <c r="V47" s="55" t="n"/>
    </row>
    <row customHeight="true" ht="15" outlineLevel="0" r="48">
      <c r="A48" s="59" t="n">
        <f aca="false" ca="false" dt2D="false" dtr="false" t="normal">A47+1</f>
        <v>33</v>
      </c>
      <c r="B48" s="60" t="n">
        <f aca="false" ca="false" dt2D="false" dtr="false" t="normal">B47+1</f>
        <v>29</v>
      </c>
      <c r="C48" s="70" t="s">
        <v>90</v>
      </c>
      <c r="D48" s="70" t="s">
        <v>96</v>
      </c>
      <c r="E48" s="1" t="n">
        <v>2019</v>
      </c>
      <c r="F48" s="65" t="n">
        <v>2223508.58615</v>
      </c>
      <c r="G48" s="68" t="n">
        <v>535323.706150003</v>
      </c>
      <c r="H48" s="68" t="n"/>
      <c r="I48" s="68" t="n"/>
      <c r="J48" s="68" t="n"/>
      <c r="K48" s="68" t="n"/>
      <c r="L48" s="68" t="n"/>
      <c r="M48" s="68" t="n"/>
      <c r="N48" s="68" t="n"/>
      <c r="O48" s="68" t="n"/>
      <c r="P48" s="68" t="n"/>
      <c r="Q48" s="72" t="n">
        <v>1688184.88</v>
      </c>
      <c r="R48" s="68" t="n"/>
      <c r="S48" s="68" t="n"/>
      <c r="T48" s="68" t="n"/>
      <c r="U48" s="79" t="n">
        <v>0</v>
      </c>
      <c r="V48" s="55" t="n"/>
    </row>
    <row customHeight="true" ht="15" outlineLevel="0" r="49">
      <c r="A49" s="80" t="n">
        <f aca="false" ca="false" dt2D="false" dtr="false" t="normal">A48+1</f>
        <v>34</v>
      </c>
      <c r="B49" s="70" t="n">
        <f aca="false" ca="false" dt2D="false" dtr="false" t="normal">B48+1</f>
        <v>30</v>
      </c>
      <c r="C49" s="70" t="s">
        <v>97</v>
      </c>
      <c r="D49" s="70" t="s">
        <v>98</v>
      </c>
      <c r="E49" s="1" t="n">
        <v>2019</v>
      </c>
      <c r="F49" s="81" t="n">
        <v>1351350.53</v>
      </c>
      <c r="G49" s="68" t="n">
        <v>1128943.08</v>
      </c>
      <c r="H49" s="68" t="n">
        <v>203800.14</v>
      </c>
      <c r="I49" s="68" t="n"/>
      <c r="J49" s="68" t="n"/>
      <c r="K49" s="68" t="n"/>
      <c r="L49" s="68" t="n"/>
      <c r="M49" s="68" t="n"/>
      <c r="N49" s="68" t="n"/>
      <c r="O49" s="68" t="n"/>
      <c r="P49" s="68" t="n"/>
      <c r="Q49" s="72" t="n"/>
      <c r="R49" s="68" t="n"/>
      <c r="S49" s="68" t="n"/>
      <c r="T49" s="68" t="n"/>
      <c r="U49" s="79" t="n">
        <v>18607.31</v>
      </c>
      <c r="V49" s="55" t="n"/>
    </row>
    <row customHeight="true" ht="15" outlineLevel="0" r="50">
      <c r="A50" s="59" t="n">
        <f aca="false" ca="false" dt2D="false" dtr="false" t="normal">A49+1</f>
        <v>35</v>
      </c>
      <c r="B50" s="60" t="n">
        <f aca="false" ca="false" dt2D="false" dtr="false" t="normal">B49+1</f>
        <v>31</v>
      </c>
      <c r="C50" s="70" t="s">
        <v>99</v>
      </c>
      <c r="D50" s="70" t="s">
        <v>100</v>
      </c>
      <c r="E50" s="1" t="n">
        <v>2019</v>
      </c>
      <c r="F50" s="65" t="n">
        <v>7657361.29</v>
      </c>
      <c r="G50" s="68" t="n">
        <v>2440343.7</v>
      </c>
      <c r="H50" s="68" t="n">
        <v>1108525.46</v>
      </c>
      <c r="I50" s="68" t="n"/>
      <c r="J50" s="68" t="n"/>
      <c r="K50" s="68" t="n"/>
      <c r="L50" s="68" t="n"/>
      <c r="M50" s="68" t="n"/>
      <c r="N50" s="68" t="n"/>
      <c r="O50" s="68" t="n">
        <v>2446389.96</v>
      </c>
      <c r="P50" s="68" t="n"/>
      <c r="Q50" s="72" t="n"/>
      <c r="R50" s="68" t="n">
        <v>1662102.17</v>
      </c>
      <c r="S50" s="68" t="n"/>
      <c r="T50" s="68" t="n"/>
      <c r="U50" s="79" t="n">
        <v>0</v>
      </c>
      <c r="V50" s="55" t="n"/>
    </row>
    <row customHeight="true" ht="15" outlineLevel="0" r="51">
      <c r="A51" s="59" t="n">
        <f aca="false" ca="false" dt2D="false" dtr="false" t="normal">A50+1</f>
        <v>36</v>
      </c>
      <c r="B51" s="60" t="n">
        <f aca="false" ca="false" dt2D="false" dtr="false" t="normal">B50+1</f>
        <v>32</v>
      </c>
      <c r="C51" s="70" t="s">
        <v>99</v>
      </c>
      <c r="D51" s="70" t="s">
        <v>101</v>
      </c>
      <c r="E51" s="1" t="n">
        <v>2019</v>
      </c>
      <c r="F51" s="65" t="n">
        <v>12798574.18</v>
      </c>
      <c r="G51" s="68" t="n">
        <v>4269762.03</v>
      </c>
      <c r="H51" s="68" t="n">
        <v>1786245.05</v>
      </c>
      <c r="I51" s="68" t="n">
        <v>1268248.69</v>
      </c>
      <c r="J51" s="68" t="n">
        <v>598346.28</v>
      </c>
      <c r="K51" s="68" t="n"/>
      <c r="L51" s="68" t="n"/>
      <c r="M51" s="68" t="n"/>
      <c r="N51" s="68" t="n"/>
      <c r="O51" s="68" t="n">
        <v>4875972.13</v>
      </c>
      <c r="P51" s="68" t="n"/>
      <c r="Q51" s="72" t="n"/>
      <c r="R51" s="68" t="n"/>
      <c r="S51" s="68" t="n"/>
      <c r="T51" s="68" t="n"/>
      <c r="U51" s="79" t="n">
        <v>0</v>
      </c>
      <c r="V51" s="55" t="n"/>
    </row>
    <row customHeight="true" ht="15" outlineLevel="0" r="52">
      <c r="A52" s="59" t="n">
        <f aca="false" ca="false" dt2D="false" dtr="false" t="normal">A51+1</f>
        <v>37</v>
      </c>
      <c r="B52" s="60" t="n">
        <f aca="false" ca="false" dt2D="false" dtr="false" t="normal">B51+1</f>
        <v>33</v>
      </c>
      <c r="C52" s="70" t="s">
        <v>102</v>
      </c>
      <c r="D52" s="70" t="s">
        <v>103</v>
      </c>
      <c r="E52" s="1" t="n">
        <v>2019</v>
      </c>
      <c r="F52" s="65" t="n">
        <v>1250808.6</v>
      </c>
      <c r="G52" s="68" t="n"/>
      <c r="H52" s="68" t="n"/>
      <c r="I52" s="68" t="n"/>
      <c r="J52" s="68" t="n"/>
      <c r="K52" s="68" t="n"/>
      <c r="L52" s="68" t="n"/>
      <c r="M52" s="68" t="n"/>
      <c r="N52" s="68" t="n"/>
      <c r="O52" s="68" t="n"/>
      <c r="P52" s="68" t="n"/>
      <c r="Q52" s="72" t="n">
        <v>1073468.17</v>
      </c>
      <c r="R52" s="68" t="n">
        <v>177340.43</v>
      </c>
      <c r="S52" s="68" t="n"/>
      <c r="T52" s="68" t="n"/>
      <c r="U52" s="79" t="n">
        <v>0</v>
      </c>
      <c r="V52" s="55" t="n"/>
    </row>
    <row customHeight="true" ht="15" outlineLevel="0" r="53">
      <c r="A53" s="80" t="n">
        <f aca="false" ca="false" dt2D="false" dtr="false" t="normal">A52+1</f>
        <v>38</v>
      </c>
      <c r="B53" s="70" t="n">
        <f aca="false" ca="false" dt2D="false" dtr="false" t="normal">B52+1</f>
        <v>34</v>
      </c>
      <c r="C53" s="70" t="s">
        <v>104</v>
      </c>
      <c r="D53" s="70" t="s">
        <v>105</v>
      </c>
      <c r="E53" s="1" t="n">
        <v>2019</v>
      </c>
      <c r="F53" s="81" t="n">
        <v>626721.99</v>
      </c>
      <c r="G53" s="68" t="n">
        <v>329427.11</v>
      </c>
      <c r="H53" s="68" t="n"/>
      <c r="I53" s="68" t="n">
        <v>102446.95</v>
      </c>
      <c r="J53" s="68" t="n">
        <v>194847.93</v>
      </c>
      <c r="K53" s="68" t="n"/>
      <c r="L53" s="68" t="n"/>
      <c r="M53" s="68" t="n"/>
      <c r="N53" s="68" t="n"/>
      <c r="O53" s="68" t="n"/>
      <c r="P53" s="68" t="n"/>
      <c r="Q53" s="72" t="n"/>
      <c r="R53" s="68" t="n"/>
      <c r="S53" s="68" t="n"/>
      <c r="T53" s="68" t="n"/>
      <c r="U53" s="79" t="n"/>
      <c r="V53" s="55" t="n"/>
    </row>
    <row customHeight="true" ht="15" outlineLevel="0" r="54">
      <c r="A54" s="59" t="n">
        <f aca="false" ca="false" dt2D="false" dtr="false" t="normal">A53+1</f>
        <v>39</v>
      </c>
      <c r="B54" s="60" t="n">
        <f aca="false" ca="false" dt2D="false" dtr="false" t="normal">B53+1</f>
        <v>35</v>
      </c>
      <c r="C54" s="70" t="s">
        <v>106</v>
      </c>
      <c r="D54" s="70" t="s">
        <v>107</v>
      </c>
      <c r="E54" s="1" t="n">
        <v>2019</v>
      </c>
      <c r="F54" s="65" t="n">
        <v>275572.86</v>
      </c>
      <c r="G54" s="68" t="n"/>
      <c r="H54" s="68" t="n"/>
      <c r="I54" s="68" t="n"/>
      <c r="J54" s="68" t="n">
        <v>271986.88</v>
      </c>
      <c r="K54" s="68" t="n"/>
      <c r="L54" s="68" t="n"/>
      <c r="M54" s="68" t="n"/>
      <c r="N54" s="68" t="n"/>
      <c r="O54" s="68" t="n"/>
      <c r="P54" s="68" t="n"/>
      <c r="Q54" s="72" t="n"/>
      <c r="R54" s="68" t="n"/>
      <c r="S54" s="68" t="n"/>
      <c r="T54" s="68" t="n"/>
      <c r="U54" s="79" t="n">
        <v>3585.98</v>
      </c>
      <c r="V54" s="55" t="n"/>
    </row>
    <row customHeight="true" ht="15" outlineLevel="0" r="55">
      <c r="A55" s="59" t="n">
        <f aca="false" ca="false" dt2D="false" dtr="false" t="normal">A54+1</f>
        <v>40</v>
      </c>
      <c r="B55" s="60" t="n">
        <f aca="false" ca="false" dt2D="false" dtr="false" t="normal">B54+1</f>
        <v>36</v>
      </c>
      <c r="C55" s="70" t="s">
        <v>108</v>
      </c>
      <c r="D55" s="70" t="s">
        <v>109</v>
      </c>
      <c r="E55" s="1" t="n">
        <v>2019</v>
      </c>
      <c r="F55" s="65" t="n">
        <v>854253.5392</v>
      </c>
      <c r="G55" s="68" t="n">
        <v>842229.7492</v>
      </c>
      <c r="H55" s="68" t="n"/>
      <c r="I55" s="68" t="n"/>
      <c r="J55" s="68" t="n"/>
      <c r="K55" s="68" t="n"/>
      <c r="L55" s="68" t="n"/>
      <c r="M55" s="68" t="n"/>
      <c r="N55" s="68" t="n"/>
      <c r="O55" s="68" t="n"/>
      <c r="P55" s="68" t="n"/>
      <c r="Q55" s="72" t="n"/>
      <c r="R55" s="68" t="n"/>
      <c r="S55" s="68" t="n"/>
      <c r="T55" s="68" t="n"/>
      <c r="U55" s="79" t="n">
        <v>12023.79</v>
      </c>
      <c r="V55" s="55" t="n"/>
    </row>
    <row customHeight="true" ht="15" outlineLevel="0" r="56">
      <c r="A56" s="59" t="n">
        <f aca="false" ca="false" dt2D="false" dtr="false" t="normal">A55+1</f>
        <v>41</v>
      </c>
      <c r="B56" s="60" t="n">
        <f aca="false" ca="false" dt2D="false" dtr="false" t="normal">B55+1</f>
        <v>37</v>
      </c>
      <c r="C56" s="70" t="s">
        <v>58</v>
      </c>
      <c r="D56" s="70" t="s">
        <v>110</v>
      </c>
      <c r="E56" s="1" t="n">
        <v>2019</v>
      </c>
      <c r="F56" s="65" t="n">
        <v>3123607.41</v>
      </c>
      <c r="G56" s="68" t="n"/>
      <c r="H56" s="68" t="n"/>
      <c r="I56" s="68" t="n"/>
      <c r="J56" s="68" t="n"/>
      <c r="K56" s="68" t="n"/>
      <c r="L56" s="68" t="n"/>
      <c r="M56" s="68" t="n"/>
      <c r="N56" s="68" t="n"/>
      <c r="O56" s="68" t="n"/>
      <c r="P56" s="68" t="n"/>
      <c r="Q56" s="72" t="n">
        <v>3123607.41</v>
      </c>
      <c r="R56" s="68" t="n"/>
      <c r="S56" s="68" t="n"/>
      <c r="T56" s="68" t="n"/>
      <c r="U56" s="79" t="n">
        <v>0</v>
      </c>
      <c r="V56" s="55" t="n"/>
    </row>
    <row customHeight="true" ht="15" outlineLevel="0" r="57">
      <c r="A57" s="59" t="n">
        <f aca="false" ca="false" dt2D="false" dtr="false" t="normal">A56+1</f>
        <v>42</v>
      </c>
      <c r="B57" s="60" t="n">
        <f aca="false" ca="false" dt2D="false" dtr="false" t="normal">B56+1</f>
        <v>38</v>
      </c>
      <c r="C57" s="70" t="s">
        <v>58</v>
      </c>
      <c r="D57" s="70" t="s">
        <v>111</v>
      </c>
      <c r="E57" s="1" t="n">
        <v>2019</v>
      </c>
      <c r="F57" s="65" t="n">
        <v>740991.17</v>
      </c>
      <c r="G57" s="68" t="n"/>
      <c r="H57" s="68" t="n"/>
      <c r="I57" s="68" t="n"/>
      <c r="J57" s="68" t="n"/>
      <c r="K57" s="68" t="n"/>
      <c r="L57" s="68" t="n"/>
      <c r="M57" s="68" t="n"/>
      <c r="N57" s="68" t="n"/>
      <c r="O57" s="68" t="n">
        <v>740991.17</v>
      </c>
      <c r="P57" s="68" t="n"/>
      <c r="Q57" s="72" t="n"/>
      <c r="R57" s="68" t="n"/>
      <c r="S57" s="68" t="n"/>
      <c r="T57" s="68" t="n"/>
      <c r="U57" s="79" t="n">
        <v>0</v>
      </c>
      <c r="V57" s="55" t="n"/>
    </row>
    <row customHeight="true" ht="15" outlineLevel="0" r="58">
      <c r="A58" s="59" t="n">
        <f aca="false" ca="false" dt2D="false" dtr="false" t="normal">A57+1</f>
        <v>43</v>
      </c>
      <c r="B58" s="60" t="n">
        <f aca="false" ca="false" dt2D="false" dtr="false" t="normal">B57+1</f>
        <v>39</v>
      </c>
      <c r="C58" s="70" t="s">
        <v>58</v>
      </c>
      <c r="D58" s="70" t="s">
        <v>112</v>
      </c>
      <c r="E58" s="1" t="n">
        <v>2019</v>
      </c>
      <c r="F58" s="65" t="n">
        <v>1083977.12</v>
      </c>
      <c r="G58" s="68" t="n">
        <v>1083977.12</v>
      </c>
      <c r="H58" s="68" t="n"/>
      <c r="I58" s="68" t="n"/>
      <c r="J58" s="68" t="n"/>
      <c r="K58" s="68" t="n"/>
      <c r="L58" s="68" t="n"/>
      <c r="M58" s="68" t="n"/>
      <c r="N58" s="68" t="n"/>
      <c r="O58" s="68" t="n"/>
      <c r="P58" s="68" t="n"/>
      <c r="Q58" s="72" t="n"/>
      <c r="R58" s="68" t="n"/>
      <c r="S58" s="68" t="n"/>
      <c r="T58" s="68" t="n"/>
      <c r="U58" s="79" t="n">
        <v>0</v>
      </c>
      <c r="V58" s="55" t="n"/>
    </row>
    <row customHeight="true" ht="15" outlineLevel="0" r="59">
      <c r="A59" s="59" t="n">
        <f aca="false" ca="false" dt2D="false" dtr="false" t="normal">A58+1</f>
        <v>44</v>
      </c>
      <c r="B59" s="60" t="n">
        <f aca="false" ca="false" dt2D="false" dtr="false" t="normal">B58+1</f>
        <v>40</v>
      </c>
      <c r="C59" s="70" t="s">
        <v>58</v>
      </c>
      <c r="D59" s="70" t="s">
        <v>113</v>
      </c>
      <c r="E59" s="1" t="n">
        <v>2019</v>
      </c>
      <c r="F59" s="65" t="n">
        <v>1651557.22</v>
      </c>
      <c r="G59" s="68" t="n">
        <v>1165383.29</v>
      </c>
      <c r="H59" s="68" t="n">
        <v>486173.93</v>
      </c>
      <c r="I59" s="68" t="n"/>
      <c r="J59" s="68" t="n"/>
      <c r="K59" s="68" t="n"/>
      <c r="L59" s="68" t="n"/>
      <c r="M59" s="68" t="n"/>
      <c r="N59" s="68" t="n"/>
      <c r="O59" s="68" t="n"/>
      <c r="P59" s="68" t="n"/>
      <c r="Q59" s="72" t="n"/>
      <c r="R59" s="68" t="n"/>
      <c r="S59" s="68" t="n"/>
      <c r="T59" s="68" t="n"/>
      <c r="U59" s="79" t="n">
        <v>0</v>
      </c>
      <c r="V59" s="55" t="n"/>
    </row>
    <row customHeight="true" ht="15" outlineLevel="0" r="60">
      <c r="A60" s="59" t="n">
        <f aca="false" ca="false" dt2D="false" dtr="false" t="normal">A59+1</f>
        <v>45</v>
      </c>
      <c r="B60" s="60" t="n">
        <f aca="false" ca="false" dt2D="false" dtr="false" t="normal">B59+1</f>
        <v>41</v>
      </c>
      <c r="C60" s="70" t="s">
        <v>58</v>
      </c>
      <c r="D60" s="70" t="s">
        <v>114</v>
      </c>
      <c r="E60" s="1" t="n">
        <v>2019</v>
      </c>
      <c r="F60" s="65" t="n">
        <v>438640.08</v>
      </c>
      <c r="G60" s="68" t="n">
        <v>335229.96</v>
      </c>
      <c r="H60" s="68" t="n"/>
      <c r="I60" s="68" t="n"/>
      <c r="J60" s="68" t="n">
        <v>103410.12</v>
      </c>
      <c r="K60" s="68" t="n"/>
      <c r="L60" s="68" t="n"/>
      <c r="M60" s="68" t="n"/>
      <c r="N60" s="68" t="n"/>
      <c r="O60" s="68" t="n"/>
      <c r="P60" s="68" t="n"/>
      <c r="Q60" s="72" t="n"/>
      <c r="R60" s="68" t="n"/>
      <c r="S60" s="68" t="n"/>
      <c r="T60" s="68" t="n"/>
      <c r="U60" s="79" t="n">
        <v>0</v>
      </c>
      <c r="V60" s="55" t="n"/>
    </row>
    <row customHeight="true" ht="15" outlineLevel="0" r="61">
      <c r="A61" s="59" t="n">
        <f aca="false" ca="false" dt2D="false" dtr="false" t="normal">A60+1</f>
        <v>46</v>
      </c>
      <c r="B61" s="60" t="n">
        <f aca="false" ca="false" dt2D="false" dtr="false" t="normal">B60+1</f>
        <v>42</v>
      </c>
      <c r="C61" s="70" t="s">
        <v>58</v>
      </c>
      <c r="D61" s="70" t="s">
        <v>61</v>
      </c>
      <c r="E61" s="1" t="n">
        <v>2019</v>
      </c>
      <c r="F61" s="65" t="n">
        <v>1810567.17</v>
      </c>
      <c r="G61" s="68" t="n"/>
      <c r="H61" s="68" t="n"/>
      <c r="I61" s="68" t="n"/>
      <c r="J61" s="68" t="n"/>
      <c r="K61" s="68" t="n"/>
      <c r="L61" s="68" t="n"/>
      <c r="M61" s="68" t="n"/>
      <c r="N61" s="68" t="n"/>
      <c r="O61" s="68" t="n"/>
      <c r="P61" s="68" t="n"/>
      <c r="Q61" s="72" t="n">
        <v>1810567.17</v>
      </c>
      <c r="R61" s="68" t="n"/>
      <c r="S61" s="68" t="n"/>
      <c r="T61" s="68" t="n"/>
      <c r="U61" s="79" t="n">
        <v>0</v>
      </c>
      <c r="V61" s="55" t="n"/>
    </row>
    <row customHeight="true" ht="15" outlineLevel="0" r="62">
      <c r="A62" s="59" t="n">
        <f aca="false" ca="false" dt2D="false" dtr="false" t="normal">A61+1</f>
        <v>47</v>
      </c>
      <c r="B62" s="60" t="n">
        <f aca="false" ca="false" dt2D="false" dtr="false" t="normal">B61+1</f>
        <v>43</v>
      </c>
      <c r="C62" s="70" t="s">
        <v>58</v>
      </c>
      <c r="D62" s="70" t="s">
        <v>115</v>
      </c>
      <c r="E62" s="1" t="n">
        <v>2019</v>
      </c>
      <c r="F62" s="65" t="n">
        <v>4118635.23</v>
      </c>
      <c r="G62" s="68" t="n"/>
      <c r="H62" s="68" t="n">
        <v>1966954.02</v>
      </c>
      <c r="I62" s="68" t="n"/>
      <c r="J62" s="68" t="n">
        <v>2151681.21</v>
      </c>
      <c r="K62" s="68" t="n"/>
      <c r="L62" s="68" t="n"/>
      <c r="M62" s="68" t="n"/>
      <c r="N62" s="68" t="n"/>
      <c r="O62" s="68" t="n"/>
      <c r="P62" s="68" t="n"/>
      <c r="Q62" s="72" t="n"/>
      <c r="R62" s="68" t="n"/>
      <c r="S62" s="68" t="n"/>
      <c r="T62" s="68" t="n"/>
      <c r="U62" s="79" t="n">
        <v>0</v>
      </c>
      <c r="V62" s="55" t="n"/>
    </row>
    <row customHeight="true" ht="15" outlineLevel="0" r="63">
      <c r="A63" s="59" t="n">
        <f aca="false" ca="false" dt2D="false" dtr="false" t="normal">A62+1</f>
        <v>48</v>
      </c>
      <c r="B63" s="60" t="n">
        <f aca="false" ca="false" dt2D="false" dtr="false" t="normal">B62+1</f>
        <v>44</v>
      </c>
      <c r="C63" s="70" t="s">
        <v>58</v>
      </c>
      <c r="D63" s="70" t="s">
        <v>116</v>
      </c>
      <c r="E63" s="1" t="n">
        <v>2019</v>
      </c>
      <c r="F63" s="65" t="n">
        <v>1105638.07</v>
      </c>
      <c r="G63" s="68" t="n">
        <v>1105638.07</v>
      </c>
      <c r="H63" s="68" t="n"/>
      <c r="I63" s="68" t="n"/>
      <c r="J63" s="68" t="n"/>
      <c r="K63" s="68" t="n"/>
      <c r="L63" s="68" t="n"/>
      <c r="M63" s="68" t="n"/>
      <c r="N63" s="68" t="n"/>
      <c r="O63" s="68" t="n"/>
      <c r="P63" s="68" t="n"/>
      <c r="Q63" s="72" t="n"/>
      <c r="R63" s="68" t="n"/>
      <c r="S63" s="68" t="n"/>
      <c r="T63" s="68" t="n"/>
      <c r="U63" s="79" t="n">
        <v>0</v>
      </c>
      <c r="V63" s="55" t="n"/>
    </row>
    <row customHeight="true" ht="15" outlineLevel="0" r="64">
      <c r="A64" s="59" t="n">
        <f aca="false" ca="false" dt2D="false" dtr="false" t="normal">A63+1</f>
        <v>49</v>
      </c>
      <c r="B64" s="60" t="n">
        <f aca="false" ca="false" dt2D="false" dtr="false" t="normal">B63+1</f>
        <v>45</v>
      </c>
      <c r="C64" s="70" t="s">
        <v>58</v>
      </c>
      <c r="D64" s="70" t="s">
        <v>117</v>
      </c>
      <c r="E64" s="1" t="n">
        <v>2019</v>
      </c>
      <c r="F64" s="65" t="n">
        <v>709712.14</v>
      </c>
      <c r="G64" s="68" t="n"/>
      <c r="H64" s="68" t="n"/>
      <c r="I64" s="68" t="n"/>
      <c r="J64" s="68" t="n"/>
      <c r="K64" s="68" t="n"/>
      <c r="L64" s="68" t="n"/>
      <c r="M64" s="68" t="n"/>
      <c r="N64" s="68" t="n"/>
      <c r="O64" s="68" t="n"/>
      <c r="P64" s="68" t="n"/>
      <c r="Q64" s="72" t="n"/>
      <c r="R64" s="68" t="n">
        <v>709712.14</v>
      </c>
      <c r="S64" s="68" t="n"/>
      <c r="T64" s="68" t="n"/>
      <c r="U64" s="79" t="n">
        <v>0</v>
      </c>
      <c r="V64" s="55" t="n"/>
    </row>
    <row customHeight="true" ht="15" outlineLevel="0" r="65">
      <c r="A65" s="59" t="n">
        <f aca="false" ca="false" dt2D="false" dtr="false" t="normal">A64+1</f>
        <v>50</v>
      </c>
      <c r="B65" s="60" t="n">
        <f aca="false" ca="false" dt2D="false" dtr="false" t="normal">B64+1</f>
        <v>46</v>
      </c>
      <c r="C65" s="70" t="s">
        <v>58</v>
      </c>
      <c r="D65" s="70" t="s">
        <v>118</v>
      </c>
      <c r="E65" s="1" t="n">
        <v>2019</v>
      </c>
      <c r="F65" s="65" t="n">
        <v>284316.68</v>
      </c>
      <c r="G65" s="68" t="n">
        <v>284316.68</v>
      </c>
      <c r="H65" s="68" t="n"/>
      <c r="I65" s="68" t="n"/>
      <c r="J65" s="68" t="n"/>
      <c r="K65" s="68" t="n"/>
      <c r="L65" s="68" t="n"/>
      <c r="M65" s="68" t="n"/>
      <c r="N65" s="68" t="n"/>
      <c r="O65" s="68" t="n"/>
      <c r="P65" s="68" t="n"/>
      <c r="Q65" s="72" t="n"/>
      <c r="R65" s="68" t="n"/>
      <c r="S65" s="68" t="n"/>
      <c r="T65" s="68" t="n"/>
      <c r="U65" s="79" t="n">
        <v>0</v>
      </c>
      <c r="V65" s="55" t="n"/>
    </row>
    <row customHeight="true" ht="15" outlineLevel="0" r="66">
      <c r="A66" s="59" t="n">
        <f aca="false" ca="false" dt2D="false" dtr="false" t="normal">A65+1</f>
        <v>51</v>
      </c>
      <c r="B66" s="60" t="n">
        <f aca="false" ca="false" dt2D="false" dtr="false" t="normal">B65+1</f>
        <v>47</v>
      </c>
      <c r="C66" s="70" t="s">
        <v>119</v>
      </c>
      <c r="D66" s="70" t="s">
        <v>120</v>
      </c>
      <c r="E66" s="1" t="n">
        <v>2019</v>
      </c>
      <c r="F66" s="65" t="n">
        <v>1226731.7</v>
      </c>
      <c r="G66" s="68" t="n"/>
      <c r="H66" s="68" t="n"/>
      <c r="I66" s="68" t="n">
        <v>1226731.7</v>
      </c>
      <c r="J66" s="68" t="n"/>
      <c r="K66" s="68" t="n"/>
      <c r="L66" s="68" t="n"/>
      <c r="M66" s="68" t="n"/>
      <c r="N66" s="68" t="n"/>
      <c r="O66" s="68" t="n"/>
      <c r="P66" s="68" t="n"/>
      <c r="Q66" s="72" t="n"/>
      <c r="R66" s="68" t="n"/>
      <c r="S66" s="68" t="n"/>
      <c r="T66" s="68" t="n"/>
      <c r="U66" s="79" t="n">
        <v>0</v>
      </c>
      <c r="V66" s="55" t="n"/>
    </row>
    <row customHeight="true" ht="15" outlineLevel="0" r="67">
      <c r="A67" s="59" t="n">
        <f aca="false" ca="false" dt2D="false" dtr="false" t="normal">A66+1</f>
        <v>52</v>
      </c>
      <c r="B67" s="60" t="n">
        <f aca="false" ca="false" dt2D="false" dtr="false" t="normal">B66+1</f>
        <v>48</v>
      </c>
      <c r="C67" s="70" t="s">
        <v>121</v>
      </c>
      <c r="D67" s="70" t="s">
        <v>122</v>
      </c>
      <c r="E67" s="1" t="n">
        <v>2019</v>
      </c>
      <c r="F67" s="65" t="n">
        <v>1036969.55</v>
      </c>
      <c r="G67" s="68" t="n">
        <v>640005.21</v>
      </c>
      <c r="H67" s="68" t="n">
        <v>246672.51</v>
      </c>
      <c r="I67" s="68" t="n"/>
      <c r="J67" s="68" t="n">
        <v>139680.85</v>
      </c>
      <c r="K67" s="68" t="n"/>
      <c r="L67" s="68" t="n"/>
      <c r="M67" s="68" t="n"/>
      <c r="N67" s="68" t="n"/>
      <c r="O67" s="68" t="n"/>
      <c r="P67" s="68" t="n"/>
      <c r="Q67" s="72" t="n"/>
      <c r="R67" s="68" t="n"/>
      <c r="S67" s="68" t="n"/>
      <c r="T67" s="68" t="n"/>
      <c r="U67" s="79" t="n">
        <v>10610.98</v>
      </c>
      <c r="V67" s="55" t="n"/>
    </row>
    <row customHeight="true" ht="15" outlineLevel="0" r="68">
      <c r="A68" s="59" t="n">
        <f aca="false" ca="false" dt2D="false" dtr="false" t="normal">A67+1</f>
        <v>53</v>
      </c>
      <c r="B68" s="60" t="n">
        <f aca="false" ca="false" dt2D="false" dtr="false" t="normal">B67+1</f>
        <v>49</v>
      </c>
      <c r="C68" s="70" t="s">
        <v>121</v>
      </c>
      <c r="D68" s="70" t="s">
        <v>123</v>
      </c>
      <c r="E68" s="1" t="n">
        <v>2019</v>
      </c>
      <c r="F68" s="65" t="n">
        <v>15890105.38</v>
      </c>
      <c r="G68" s="68" t="n">
        <v>3105058.1</v>
      </c>
      <c r="H68" s="68" t="n"/>
      <c r="I68" s="68" t="n"/>
      <c r="J68" s="68" t="n">
        <v>1071103.37</v>
      </c>
      <c r="K68" s="68" t="n"/>
      <c r="L68" s="68" t="n"/>
      <c r="M68" s="68" t="n"/>
      <c r="N68" s="68" t="n"/>
      <c r="O68" s="68" t="n">
        <v>2478246.6</v>
      </c>
      <c r="P68" s="68" t="n"/>
      <c r="Q68" s="72" t="n">
        <v>7404412.88</v>
      </c>
      <c r="R68" s="68" t="n">
        <v>1656695.64</v>
      </c>
      <c r="S68" s="68" t="n"/>
      <c r="T68" s="68" t="n"/>
      <c r="U68" s="79" t="n">
        <v>174588.79</v>
      </c>
      <c r="V68" s="55" t="n"/>
    </row>
    <row customHeight="true" ht="15" outlineLevel="0" r="69">
      <c r="A69" s="59" t="n">
        <f aca="false" ca="false" dt2D="false" dtr="false" t="normal">A68+1</f>
        <v>54</v>
      </c>
      <c r="B69" s="60" t="n">
        <f aca="false" ca="false" dt2D="false" dtr="false" t="normal">B68+1</f>
        <v>50</v>
      </c>
      <c r="C69" s="70" t="s">
        <v>121</v>
      </c>
      <c r="D69" s="70" t="s">
        <v>124</v>
      </c>
      <c r="E69" s="1" t="n">
        <v>2019</v>
      </c>
      <c r="F69" s="65" t="n">
        <v>16888748.97</v>
      </c>
      <c r="G69" s="68" t="n">
        <v>2841079.34</v>
      </c>
      <c r="H69" s="68" t="n">
        <v>985727.46</v>
      </c>
      <c r="I69" s="68" t="n"/>
      <c r="J69" s="68" t="n">
        <v>1166615.76</v>
      </c>
      <c r="K69" s="68" t="n"/>
      <c r="L69" s="68" t="n"/>
      <c r="M69" s="68" t="n"/>
      <c r="N69" s="68" t="n"/>
      <c r="O69" s="68" t="n">
        <v>2478246.6</v>
      </c>
      <c r="P69" s="68" t="n"/>
      <c r="Q69" s="72" t="n">
        <v>7569947.41</v>
      </c>
      <c r="R69" s="68" t="n">
        <v>1678564.78</v>
      </c>
      <c r="S69" s="68" t="n"/>
      <c r="T69" s="68" t="n"/>
      <c r="U69" s="79" t="n">
        <v>168567.62</v>
      </c>
      <c r="V69" s="55" t="n"/>
    </row>
    <row customHeight="true" ht="15" outlineLevel="0" r="70">
      <c r="A70" s="59" t="n">
        <f aca="false" ca="false" dt2D="false" dtr="false" t="normal">A69+1</f>
        <v>55</v>
      </c>
      <c r="B70" s="60" t="n">
        <f aca="false" ca="false" dt2D="false" dtr="false" t="normal">B69+1</f>
        <v>51</v>
      </c>
      <c r="C70" s="70" t="s">
        <v>125</v>
      </c>
      <c r="D70" s="70" t="s">
        <v>126</v>
      </c>
      <c r="E70" s="1" t="n">
        <v>2019</v>
      </c>
      <c r="F70" s="65" t="n">
        <v>303727.2748</v>
      </c>
      <c r="G70" s="68" t="n"/>
      <c r="H70" s="68" t="n"/>
      <c r="I70" s="68" t="n"/>
      <c r="J70" s="68" t="n">
        <v>303727.2748</v>
      </c>
      <c r="K70" s="68" t="n"/>
      <c r="L70" s="68" t="n"/>
      <c r="M70" s="68" t="n"/>
      <c r="N70" s="68" t="n"/>
      <c r="O70" s="68" t="n"/>
      <c r="P70" s="68" t="n"/>
      <c r="Q70" s="72" t="n"/>
      <c r="R70" s="68" t="n"/>
      <c r="S70" s="68" t="n"/>
      <c r="T70" s="68" t="n"/>
      <c r="U70" s="79" t="n">
        <v>0</v>
      </c>
      <c r="V70" s="55" t="n"/>
    </row>
    <row customHeight="true" ht="15" outlineLevel="0" r="71">
      <c r="A71" s="59" t="n">
        <f aca="false" ca="false" dt2D="false" dtr="false" t="normal">A70+1</f>
        <v>56</v>
      </c>
      <c r="B71" s="60" t="n">
        <f aca="false" ca="false" dt2D="false" dtr="false" t="normal">B70+1</f>
        <v>52</v>
      </c>
      <c r="C71" s="70" t="s">
        <v>125</v>
      </c>
      <c r="D71" s="70" t="s">
        <v>127</v>
      </c>
      <c r="E71" s="1" t="n">
        <v>2019</v>
      </c>
      <c r="F71" s="65" t="n">
        <v>3608021.87</v>
      </c>
      <c r="G71" s="68" t="n">
        <v>2587596.14</v>
      </c>
      <c r="H71" s="68" t="n"/>
      <c r="I71" s="68" t="n"/>
      <c r="J71" s="68" t="n">
        <v>955981.8</v>
      </c>
      <c r="K71" s="68" t="n"/>
      <c r="L71" s="68" t="n"/>
      <c r="M71" s="68" t="n"/>
      <c r="N71" s="68" t="n"/>
      <c r="O71" s="68" t="n"/>
      <c r="P71" s="68" t="n"/>
      <c r="Q71" s="72" t="n"/>
      <c r="R71" s="68" t="n"/>
      <c r="S71" s="68" t="n"/>
      <c r="T71" s="68" t="n"/>
      <c r="U71" s="79" t="n">
        <v>64443.93</v>
      </c>
      <c r="V71" s="55" t="n"/>
    </row>
    <row customHeight="true" ht="15" outlineLevel="0" r="72">
      <c r="A72" s="59" t="n">
        <f aca="false" ca="false" dt2D="false" dtr="false" t="normal">A71+1</f>
        <v>57</v>
      </c>
      <c r="B72" s="60" t="n">
        <f aca="false" ca="false" dt2D="false" dtr="false" t="normal">B71+1</f>
        <v>53</v>
      </c>
      <c r="C72" s="70" t="s">
        <v>125</v>
      </c>
      <c r="D72" s="70" t="s">
        <v>128</v>
      </c>
      <c r="E72" s="1" t="n">
        <v>2019</v>
      </c>
      <c r="F72" s="65" t="n">
        <v>676072.79</v>
      </c>
      <c r="G72" s="68" t="n"/>
      <c r="H72" s="68" t="n"/>
      <c r="I72" s="68" t="n"/>
      <c r="J72" s="68" t="n">
        <v>676072.79</v>
      </c>
      <c r="K72" s="68" t="n"/>
      <c r="L72" s="68" t="n"/>
      <c r="M72" s="68" t="n"/>
      <c r="N72" s="68" t="n"/>
      <c r="O72" s="68" t="n"/>
      <c r="P72" s="68" t="n"/>
      <c r="Q72" s="72" t="n"/>
      <c r="R72" s="68" t="n"/>
      <c r="S72" s="68" t="n"/>
      <c r="T72" s="68" t="n"/>
      <c r="U72" s="79" t="n">
        <v>0</v>
      </c>
      <c r="V72" s="55" t="n"/>
    </row>
    <row customHeight="true" ht="15" outlineLevel="0" r="73">
      <c r="A73" s="59" t="n">
        <f aca="false" ca="false" dt2D="false" dtr="false" t="normal">A72+1</f>
        <v>58</v>
      </c>
      <c r="B73" s="60" t="n">
        <f aca="false" ca="false" dt2D="false" dtr="false" t="normal">B72+1</f>
        <v>54</v>
      </c>
      <c r="C73" s="70" t="s">
        <v>125</v>
      </c>
      <c r="D73" s="70" t="s">
        <v>129</v>
      </c>
      <c r="E73" s="1" t="n">
        <v>2019</v>
      </c>
      <c r="F73" s="65" t="n">
        <v>638930.17</v>
      </c>
      <c r="G73" s="68" t="n"/>
      <c r="H73" s="68" t="n"/>
      <c r="I73" s="68" t="n">
        <v>626461.29</v>
      </c>
      <c r="J73" s="68" t="n"/>
      <c r="K73" s="68" t="n"/>
      <c r="L73" s="68" t="n"/>
      <c r="M73" s="68" t="n"/>
      <c r="N73" s="68" t="n"/>
      <c r="O73" s="68" t="n"/>
      <c r="P73" s="68" t="n"/>
      <c r="Q73" s="72" t="n"/>
      <c r="R73" s="68" t="n"/>
      <c r="S73" s="68" t="n"/>
      <c r="T73" s="68" t="n"/>
      <c r="U73" s="79" t="n">
        <v>12468.88</v>
      </c>
      <c r="V73" s="55" t="n"/>
    </row>
    <row customHeight="true" ht="15" outlineLevel="0" r="74">
      <c r="A74" s="59" t="n">
        <f aca="false" ca="false" dt2D="false" dtr="false" t="normal">A73+1</f>
        <v>59</v>
      </c>
      <c r="B74" s="60" t="n">
        <f aca="false" ca="false" dt2D="false" dtr="false" t="normal">B73+1</f>
        <v>55</v>
      </c>
      <c r="C74" s="70" t="s">
        <v>125</v>
      </c>
      <c r="D74" s="70" t="s">
        <v>130</v>
      </c>
      <c r="E74" s="1" t="n">
        <v>2019</v>
      </c>
      <c r="F74" s="65" t="n">
        <v>703429.79</v>
      </c>
      <c r="G74" s="68" t="n"/>
      <c r="H74" s="68" t="n"/>
      <c r="I74" s="68" t="n">
        <v>693426.14</v>
      </c>
      <c r="J74" s="68" t="n"/>
      <c r="K74" s="68" t="n"/>
      <c r="L74" s="68" t="n"/>
      <c r="M74" s="68" t="n"/>
      <c r="N74" s="68" t="n"/>
      <c r="O74" s="68" t="n"/>
      <c r="P74" s="68" t="n"/>
      <c r="Q74" s="72" t="n"/>
      <c r="R74" s="68" t="n"/>
      <c r="S74" s="68" t="n"/>
      <c r="T74" s="68" t="n"/>
      <c r="U74" s="79" t="n">
        <v>10003.65</v>
      </c>
      <c r="V74" s="55" t="n"/>
    </row>
    <row customHeight="true" ht="15" outlineLevel="0" r="75">
      <c r="A75" s="59" t="n">
        <f aca="false" ca="false" dt2D="false" dtr="false" t="normal">A74+1</f>
        <v>60</v>
      </c>
      <c r="B75" s="60" t="n">
        <f aca="false" ca="false" dt2D="false" dtr="false" t="normal">B74+1</f>
        <v>56</v>
      </c>
      <c r="C75" s="70" t="s">
        <v>125</v>
      </c>
      <c r="D75" s="70" t="s">
        <v>131</v>
      </c>
      <c r="E75" s="1" t="n">
        <v>2019</v>
      </c>
      <c r="F75" s="65" t="n">
        <v>697259.78</v>
      </c>
      <c r="G75" s="68" t="n"/>
      <c r="H75" s="68" t="n"/>
      <c r="I75" s="68" t="n">
        <v>687515.97</v>
      </c>
      <c r="J75" s="68" t="n"/>
      <c r="K75" s="68" t="n"/>
      <c r="L75" s="68" t="n"/>
      <c r="M75" s="68" t="n"/>
      <c r="N75" s="68" t="n"/>
      <c r="O75" s="68" t="n"/>
      <c r="P75" s="68" t="n"/>
      <c r="Q75" s="72" t="n"/>
      <c r="R75" s="68" t="n"/>
      <c r="S75" s="68" t="n"/>
      <c r="T75" s="68" t="n"/>
      <c r="U75" s="79" t="n">
        <v>9743.81</v>
      </c>
      <c r="V75" s="55" t="n"/>
    </row>
    <row customHeight="true" ht="15" outlineLevel="0" r="76">
      <c r="A76" s="59" t="n">
        <f aca="false" ca="false" dt2D="false" dtr="false" t="normal">A75+1</f>
        <v>61</v>
      </c>
      <c r="B76" s="60" t="n">
        <f aca="false" ca="false" dt2D="false" dtr="false" t="normal">B75+1</f>
        <v>57</v>
      </c>
      <c r="C76" s="70" t="s">
        <v>132</v>
      </c>
      <c r="D76" s="70" t="s">
        <v>133</v>
      </c>
      <c r="E76" s="1" t="n">
        <v>2019</v>
      </c>
      <c r="F76" s="65" t="n">
        <v>2247440.52</v>
      </c>
      <c r="G76" s="68" t="n"/>
      <c r="H76" s="68" t="n"/>
      <c r="I76" s="68" t="n"/>
      <c r="J76" s="68" t="n"/>
      <c r="K76" s="68" t="n"/>
      <c r="L76" s="68" t="n"/>
      <c r="M76" s="68" t="n"/>
      <c r="N76" s="68" t="n"/>
      <c r="O76" s="68" t="n"/>
      <c r="P76" s="68" t="n"/>
      <c r="Q76" s="72" t="n">
        <v>2247440.52</v>
      </c>
      <c r="R76" s="68" t="n"/>
      <c r="S76" s="68" t="n"/>
      <c r="T76" s="68" t="n"/>
      <c r="U76" s="79" t="n">
        <v>0</v>
      </c>
      <c r="V76" s="55" t="n"/>
    </row>
    <row outlineLevel="0" r="77">
      <c r="A77" s="73" t="n"/>
      <c r="B77" s="74" t="n"/>
      <c r="C77" s="83" t="n"/>
      <c r="D77" s="84" t="s">
        <v>134</v>
      </c>
      <c r="F77" s="77" t="n">
        <f aca="false" ca="false" dt2D="false" dtr="false" t="normal">SUM(G77:U77)</f>
        <v>247748151.08999997</v>
      </c>
      <c r="G77" s="77" t="n">
        <f aca="false" ca="false" dt2D="false" dtr="false" t="normal">SUM(G78:G145)</f>
        <v>23182709.87</v>
      </c>
      <c r="H77" s="77" t="n">
        <f aca="false" ca="false" dt2D="false" dtr="false" t="normal">SUM(H78:H145)</f>
        <v>15472919.95</v>
      </c>
      <c r="I77" s="77" t="n">
        <f aca="false" ca="false" dt2D="false" dtr="false" t="normal">SUM(I78:I145)</f>
        <v>23478353.860000003</v>
      </c>
      <c r="J77" s="77" t="n">
        <f aca="false" ca="false" dt2D="false" dtr="false" t="normal">SUM(J78:J145)</f>
        <v>10438009.83</v>
      </c>
      <c r="K77" s="77" t="n">
        <f aca="false" ca="false" dt2D="false" dtr="false" t="normal">SUM(K78:K145)</f>
        <v>0</v>
      </c>
      <c r="L77" s="77" t="n">
        <f aca="false" ca="false" dt2D="false" dtr="false" t="normal">SUM(L78:L145)</f>
        <v>0</v>
      </c>
      <c r="M77" s="77" t="n">
        <f aca="false" ca="false" dt2D="false" dtr="false" t="normal">SUM(M78:M145)</f>
        <v>0</v>
      </c>
      <c r="N77" s="77" t="n">
        <f aca="false" ca="false" dt2D="false" dtr="false" t="normal">SUM(N78:N145)</f>
        <v>16824000</v>
      </c>
      <c r="O77" s="77" t="n">
        <f aca="false" ca="false" dt2D="false" dtr="false" t="normal">SUM(O78:O145)</f>
        <v>73640526.41000001</v>
      </c>
      <c r="P77" s="77" t="n">
        <f aca="false" ca="false" dt2D="false" dtr="false" t="normal">SUM(P78:P145)</f>
        <v>0</v>
      </c>
      <c r="Q77" s="77" t="n">
        <f aca="false" ca="false" dt2D="false" dtr="false" t="normal">SUM(Q78:Q145)</f>
        <v>57964474.13999999</v>
      </c>
      <c r="R77" s="77" t="n">
        <f aca="false" ca="false" dt2D="false" dtr="false" t="normal">SUM(R78:R145)</f>
        <v>22383154.5</v>
      </c>
      <c r="S77" s="77" t="n">
        <f aca="false" ca="false" dt2D="false" dtr="false" t="normal">SUM(S78:S145)</f>
        <v>1041706.8900000001</v>
      </c>
      <c r="T77" s="77" t="n">
        <f aca="false" ca="false" dt2D="false" dtr="false" t="normal">SUM(T78:T145)</f>
        <v>81045.16</v>
      </c>
      <c r="U77" s="77" t="n">
        <f aca="false" ca="false" dt2D="false" dtr="false" t="normal">SUM(U78:U145)</f>
        <v>3241250.479999999</v>
      </c>
      <c r="V77" s="55" t="n"/>
    </row>
    <row customHeight="true" ht="15" outlineLevel="0" r="78">
      <c r="A78" s="59" t="n">
        <f aca="false" ca="false" dt2D="false" dtr="false" t="normal">A76+1</f>
        <v>62</v>
      </c>
      <c r="B78" s="60" t="n">
        <v>1</v>
      </c>
      <c r="C78" s="70" t="s">
        <v>54</v>
      </c>
      <c r="D78" s="70" t="s">
        <v>135</v>
      </c>
      <c r="E78" s="1" t="n">
        <v>2019</v>
      </c>
      <c r="F78" s="65" t="n">
        <v>688090.65</v>
      </c>
      <c r="G78" s="68" t="n"/>
      <c r="H78" s="68" t="n"/>
      <c r="I78" s="68" t="n">
        <v>683382.39</v>
      </c>
      <c r="J78" s="68" t="n"/>
      <c r="K78" s="68" t="n"/>
      <c r="L78" s="68" t="n"/>
      <c r="M78" s="68" t="n"/>
      <c r="N78" s="68" t="n"/>
      <c r="O78" s="68" t="n"/>
      <c r="P78" s="68" t="n"/>
      <c r="Q78" s="72" t="n"/>
      <c r="R78" s="68" t="n"/>
      <c r="S78" s="68" t="n"/>
      <c r="T78" s="68" t="n"/>
      <c r="U78" s="79" t="n">
        <v>4708.26</v>
      </c>
      <c r="V78" s="55" t="n"/>
    </row>
    <row customHeight="true" ht="15" outlineLevel="0" r="79">
      <c r="A79" s="59" t="n">
        <f aca="false" ca="false" dt2D="false" dtr="false" t="normal">A78+1</f>
        <v>63</v>
      </c>
      <c r="B79" s="60" t="n">
        <f aca="false" ca="false" dt2D="false" dtr="false" t="normal">B78+1</f>
        <v>2</v>
      </c>
      <c r="C79" s="70" t="s">
        <v>136</v>
      </c>
      <c r="D79" s="70" t="s">
        <v>137</v>
      </c>
      <c r="E79" s="1" t="n">
        <v>2019</v>
      </c>
      <c r="F79" s="65" t="n">
        <v>4306010.6</v>
      </c>
      <c r="G79" s="68" t="n"/>
      <c r="H79" s="68" t="n"/>
      <c r="I79" s="68" t="n"/>
      <c r="J79" s="68" t="n"/>
      <c r="K79" s="68" t="n"/>
      <c r="L79" s="68" t="n"/>
      <c r="M79" s="68" t="n"/>
      <c r="N79" s="68" t="n"/>
      <c r="O79" s="68" t="n">
        <v>4240432.1</v>
      </c>
      <c r="P79" s="68" t="n"/>
      <c r="Q79" s="72" t="n"/>
      <c r="R79" s="68" t="n"/>
      <c r="S79" s="68" t="n"/>
      <c r="T79" s="68" t="n"/>
      <c r="U79" s="79" t="n">
        <v>65578.5</v>
      </c>
      <c r="V79" s="55" t="n"/>
    </row>
    <row customHeight="true" ht="15" outlineLevel="0" r="80">
      <c r="A80" s="59" t="n">
        <f aca="false" ca="false" dt2D="false" dtr="false" t="normal">A79+1</f>
        <v>64</v>
      </c>
      <c r="B80" s="60" t="n">
        <f aca="false" ca="false" dt2D="false" dtr="false" t="normal">B79+1</f>
        <v>3</v>
      </c>
      <c r="C80" s="70" t="s">
        <v>138</v>
      </c>
      <c r="D80" s="70" t="s">
        <v>139</v>
      </c>
      <c r="E80" s="1" t="n">
        <v>2019</v>
      </c>
      <c r="F80" s="65" t="n">
        <v>17174000</v>
      </c>
      <c r="G80" s="68" t="n"/>
      <c r="H80" s="68" t="n"/>
      <c r="I80" s="68" t="n"/>
      <c r="J80" s="68" t="n"/>
      <c r="K80" s="68" t="n"/>
      <c r="L80" s="68" t="n"/>
      <c r="M80" s="68" t="n"/>
      <c r="N80" s="68" t="n">
        <v>16824000</v>
      </c>
      <c r="O80" s="68" t="n"/>
      <c r="P80" s="68" t="n"/>
      <c r="Q80" s="72" t="n"/>
      <c r="R80" s="68" t="n"/>
      <c r="S80" s="68" t="n">
        <v>350000</v>
      </c>
      <c r="T80" s="68" t="n"/>
      <c r="U80" s="79" t="n">
        <v>0</v>
      </c>
      <c r="V80" s="55" t="n"/>
    </row>
    <row customHeight="true" ht="15" outlineLevel="0" r="81">
      <c r="A81" s="59" t="n">
        <f aca="false" ca="false" dt2D="false" dtr="false" t="normal">A80+1</f>
        <v>65</v>
      </c>
      <c r="B81" s="60" t="n">
        <f aca="false" ca="false" dt2D="false" dtr="false" t="normal">B80+1</f>
        <v>4</v>
      </c>
      <c r="C81" s="70" t="s">
        <v>54</v>
      </c>
      <c r="D81" s="70" t="s">
        <v>140</v>
      </c>
      <c r="E81" s="1" t="n">
        <v>2019</v>
      </c>
      <c r="F81" s="65" t="n">
        <v>1964690.76</v>
      </c>
      <c r="G81" s="68" t="n"/>
      <c r="H81" s="68" t="n"/>
      <c r="I81" s="68" t="n"/>
      <c r="J81" s="68" t="n"/>
      <c r="K81" s="68" t="n"/>
      <c r="L81" s="68" t="n"/>
      <c r="M81" s="68" t="n"/>
      <c r="N81" s="68" t="n"/>
      <c r="O81" s="68" t="n">
        <v>1936510.04</v>
      </c>
      <c r="P81" s="68" t="n"/>
      <c r="Q81" s="72" t="n"/>
      <c r="R81" s="68" t="n"/>
      <c r="S81" s="68" t="n"/>
      <c r="T81" s="68" t="n"/>
      <c r="U81" s="79" t="n">
        <v>28180.72</v>
      </c>
      <c r="V81" s="55" t="n"/>
    </row>
    <row customHeight="true" ht="15" outlineLevel="0" r="82">
      <c r="A82" s="59" t="n">
        <f aca="false" ca="false" dt2D="false" dtr="false" t="normal">A81+1</f>
        <v>66</v>
      </c>
      <c r="B82" s="60" t="n">
        <f aca="false" ca="false" dt2D="false" dtr="false" t="normal">B81+1</f>
        <v>5</v>
      </c>
      <c r="C82" s="70" t="s">
        <v>54</v>
      </c>
      <c r="D82" s="70" t="s">
        <v>141</v>
      </c>
      <c r="E82" s="1" t="n">
        <v>2019</v>
      </c>
      <c r="F82" s="65" t="n">
        <v>1290038.56</v>
      </c>
      <c r="G82" s="68" t="n"/>
      <c r="H82" s="68" t="n"/>
      <c r="I82" s="68" t="n"/>
      <c r="J82" s="68" t="n"/>
      <c r="K82" s="68" t="n"/>
      <c r="L82" s="68" t="n"/>
      <c r="M82" s="68" t="n"/>
      <c r="N82" s="68" t="n"/>
      <c r="O82" s="68" t="n">
        <v>1274024.62</v>
      </c>
      <c r="P82" s="68" t="n"/>
      <c r="Q82" s="72" t="n"/>
      <c r="R82" s="68" t="n"/>
      <c r="S82" s="68" t="n"/>
      <c r="T82" s="68" t="n"/>
      <c r="U82" s="79" t="n">
        <v>16013.94</v>
      </c>
      <c r="V82" s="55" t="n"/>
    </row>
    <row customHeight="true" ht="15" outlineLevel="0" r="83">
      <c r="A83" s="59" t="n">
        <f aca="false" ca="false" dt2D="false" dtr="false" t="normal">A82+1</f>
        <v>67</v>
      </c>
      <c r="B83" s="60" t="n">
        <f aca="false" ca="false" dt2D="false" dtr="false" t="normal">B82+1</f>
        <v>6</v>
      </c>
      <c r="C83" s="70" t="s">
        <v>54</v>
      </c>
      <c r="D83" s="70" t="s">
        <v>142</v>
      </c>
      <c r="E83" s="1" t="n">
        <v>2019</v>
      </c>
      <c r="F83" s="65" t="n">
        <v>1693030.5</v>
      </c>
      <c r="G83" s="68" t="n"/>
      <c r="H83" s="68" t="n"/>
      <c r="I83" s="68" t="n"/>
      <c r="J83" s="68" t="n"/>
      <c r="K83" s="68" t="n"/>
      <c r="L83" s="68" t="n"/>
      <c r="M83" s="68" t="n"/>
      <c r="N83" s="68" t="n"/>
      <c r="O83" s="68" t="n">
        <v>1671024.34</v>
      </c>
      <c r="P83" s="68" t="n"/>
      <c r="Q83" s="72" t="n"/>
      <c r="R83" s="68" t="n"/>
      <c r="S83" s="68" t="n"/>
      <c r="T83" s="68" t="n"/>
      <c r="U83" s="79" t="n">
        <v>22006.16</v>
      </c>
      <c r="V83" s="55" t="n"/>
    </row>
    <row customHeight="true" ht="15" outlineLevel="0" r="84">
      <c r="A84" s="59" t="n">
        <f aca="false" ca="false" dt2D="false" dtr="false" t="normal">A83+1</f>
        <v>68</v>
      </c>
      <c r="B84" s="60" t="n">
        <f aca="false" ca="false" dt2D="false" dtr="false" t="normal">B83+1</f>
        <v>7</v>
      </c>
      <c r="C84" s="70" t="s">
        <v>143</v>
      </c>
      <c r="D84" s="70" t="s">
        <v>144</v>
      </c>
      <c r="E84" s="1" t="n">
        <v>2019</v>
      </c>
      <c r="F84" s="65" t="n">
        <v>703524.04</v>
      </c>
      <c r="G84" s="68" t="n"/>
      <c r="H84" s="68" t="n"/>
      <c r="I84" s="68" t="n">
        <v>703524.04</v>
      </c>
      <c r="J84" s="68" t="n"/>
      <c r="K84" s="68" t="n"/>
      <c r="L84" s="68" t="n"/>
      <c r="M84" s="68" t="n"/>
      <c r="N84" s="68" t="n"/>
      <c r="O84" s="68" t="n"/>
      <c r="P84" s="68" t="n"/>
      <c r="Q84" s="72" t="n"/>
      <c r="R84" s="68" t="n"/>
      <c r="S84" s="68" t="n"/>
      <c r="T84" s="68" t="n"/>
      <c r="U84" s="79" t="n">
        <v>0</v>
      </c>
      <c r="V84" s="55" t="n"/>
    </row>
    <row customHeight="true" ht="15" outlineLevel="0" r="85">
      <c r="A85" s="59" t="n">
        <f aca="false" ca="false" dt2D="false" dtr="false" t="normal">A84+1</f>
        <v>69</v>
      </c>
      <c r="B85" s="60" t="n">
        <f aca="false" ca="false" dt2D="false" dtr="false" t="normal">B84+1</f>
        <v>8</v>
      </c>
      <c r="C85" s="70" t="s">
        <v>143</v>
      </c>
      <c r="D85" s="70" t="s">
        <v>145</v>
      </c>
      <c r="E85" s="1" t="n">
        <v>2019</v>
      </c>
      <c r="F85" s="65" t="n">
        <v>692116.79</v>
      </c>
      <c r="G85" s="68" t="n"/>
      <c r="H85" s="68" t="n"/>
      <c r="I85" s="68" t="n">
        <v>643668.61</v>
      </c>
      <c r="J85" s="68" t="n"/>
      <c r="K85" s="68" t="n"/>
      <c r="L85" s="68" t="n"/>
      <c r="M85" s="68" t="n"/>
      <c r="N85" s="68" t="n"/>
      <c r="O85" s="68" t="n"/>
      <c r="P85" s="68" t="n"/>
      <c r="Q85" s="72" t="n"/>
      <c r="R85" s="68" t="n"/>
      <c r="S85" s="68" t="n">
        <v>27684.68</v>
      </c>
      <c r="T85" s="68" t="n">
        <v>6921.16</v>
      </c>
      <c r="U85" s="79" t="n">
        <v>13842.34</v>
      </c>
      <c r="V85" s="55" t="n"/>
    </row>
    <row customHeight="true" ht="15" outlineLevel="0" r="86">
      <c r="A86" s="59" t="n">
        <f aca="false" ca="false" dt2D="false" dtr="false" t="normal">A85+1</f>
        <v>70</v>
      </c>
      <c r="B86" s="60" t="n">
        <f aca="false" ca="false" dt2D="false" dtr="false" t="normal">B85+1</f>
        <v>9</v>
      </c>
      <c r="C86" s="70" t="s">
        <v>143</v>
      </c>
      <c r="D86" s="70" t="s">
        <v>146</v>
      </c>
      <c r="E86" s="1" t="n">
        <v>2019</v>
      </c>
      <c r="F86" s="65" t="n">
        <v>7453202</v>
      </c>
      <c r="G86" s="68" t="n"/>
      <c r="H86" s="68" t="n"/>
      <c r="I86" s="68" t="n"/>
      <c r="J86" s="68" t="n"/>
      <c r="K86" s="68" t="n"/>
      <c r="L86" s="68" t="n"/>
      <c r="M86" s="68" t="n"/>
      <c r="N86" s="68" t="n"/>
      <c r="O86" s="68" t="n">
        <v>7156706</v>
      </c>
      <c r="P86" s="68" t="n"/>
      <c r="Q86" s="72" t="n"/>
      <c r="R86" s="68" t="n"/>
      <c r="S86" s="68" t="n">
        <v>74124</v>
      </c>
      <c r="T86" s="68" t="n">
        <v>74124</v>
      </c>
      <c r="U86" s="79" t="n">
        <v>148248</v>
      </c>
      <c r="V86" s="55" t="n"/>
    </row>
    <row customHeight="true" ht="15" outlineLevel="0" r="87">
      <c r="A87" s="59" t="n">
        <f aca="false" ca="false" dt2D="false" dtr="false" t="normal">A86+1</f>
        <v>71</v>
      </c>
      <c r="B87" s="60" t="n">
        <f aca="false" ca="false" dt2D="false" dtr="false" t="normal">B86+1</f>
        <v>10</v>
      </c>
      <c r="C87" s="70" t="s">
        <v>54</v>
      </c>
      <c r="D87" s="70" t="s">
        <v>147</v>
      </c>
      <c r="E87" s="1" t="n">
        <v>2019</v>
      </c>
      <c r="F87" s="65" t="n">
        <v>1977522.61</v>
      </c>
      <c r="G87" s="68" t="n">
        <v>1956750.35</v>
      </c>
      <c r="H87" s="68" t="n"/>
      <c r="I87" s="68" t="n"/>
      <c r="J87" s="68" t="n"/>
      <c r="K87" s="68" t="n"/>
      <c r="L87" s="68" t="n"/>
      <c r="M87" s="68" t="n"/>
      <c r="N87" s="68" t="n"/>
      <c r="O87" s="68" t="n"/>
      <c r="P87" s="68" t="n"/>
      <c r="Q87" s="72" t="n"/>
      <c r="R87" s="68" t="n"/>
      <c r="S87" s="68" t="n"/>
      <c r="T87" s="68" t="n"/>
      <c r="U87" s="79" t="n">
        <v>20772.26</v>
      </c>
      <c r="V87" s="55" t="n"/>
    </row>
    <row customHeight="true" ht="15" outlineLevel="0" r="88">
      <c r="A88" s="59" t="n">
        <f aca="false" ca="false" dt2D="false" dtr="false" t="normal">A87+1</f>
        <v>72</v>
      </c>
      <c r="B88" s="60" t="n">
        <f aca="false" ca="false" dt2D="false" dtr="false" t="normal">B87+1</f>
        <v>11</v>
      </c>
      <c r="C88" s="70" t="s">
        <v>78</v>
      </c>
      <c r="D88" s="70" t="s">
        <v>148</v>
      </c>
      <c r="E88" s="1" t="n">
        <v>2019</v>
      </c>
      <c r="F88" s="65" t="n">
        <v>843949.52</v>
      </c>
      <c r="G88" s="68" t="n"/>
      <c r="H88" s="68" t="n">
        <v>832559.79</v>
      </c>
      <c r="I88" s="68" t="n"/>
      <c r="J88" s="68" t="n"/>
      <c r="K88" s="68" t="n"/>
      <c r="L88" s="68" t="n"/>
      <c r="M88" s="68" t="n"/>
      <c r="N88" s="68" t="n"/>
      <c r="O88" s="68" t="n"/>
      <c r="P88" s="68" t="n"/>
      <c r="Q88" s="72" t="n"/>
      <c r="R88" s="68" t="n"/>
      <c r="S88" s="68" t="n"/>
      <c r="T88" s="68" t="n"/>
      <c r="U88" s="79" t="n">
        <v>11389.73</v>
      </c>
      <c r="V88" s="55" t="n"/>
    </row>
    <row customHeight="true" ht="15" outlineLevel="0" r="89">
      <c r="A89" s="59" t="n">
        <f aca="false" ca="false" dt2D="false" dtr="false" t="normal">A88+1</f>
        <v>73</v>
      </c>
      <c r="B89" s="60" t="n">
        <f aca="false" ca="false" dt2D="false" dtr="false" t="normal">B88+1</f>
        <v>12</v>
      </c>
      <c r="C89" s="70" t="s">
        <v>78</v>
      </c>
      <c r="D89" s="70" t="s">
        <v>149</v>
      </c>
      <c r="E89" s="1" t="n">
        <v>2019</v>
      </c>
      <c r="F89" s="65" t="n">
        <v>4205296.74</v>
      </c>
      <c r="G89" s="68" t="n"/>
      <c r="H89" s="68" t="n">
        <v>1830914.51</v>
      </c>
      <c r="I89" s="68" t="n"/>
      <c r="J89" s="68" t="n">
        <v>2317120.92</v>
      </c>
      <c r="K89" s="68" t="n"/>
      <c r="L89" s="68" t="n"/>
      <c r="M89" s="68" t="n"/>
      <c r="N89" s="68" t="n"/>
      <c r="O89" s="68" t="n"/>
      <c r="P89" s="68" t="n"/>
      <c r="Q89" s="72" t="n"/>
      <c r="R89" s="68" t="n"/>
      <c r="S89" s="68" t="n"/>
      <c r="T89" s="68" t="n"/>
      <c r="U89" s="79" t="n">
        <v>57261.31</v>
      </c>
      <c r="V89" s="55" t="n"/>
    </row>
    <row customHeight="true" ht="15" outlineLevel="0" r="90">
      <c r="A90" s="59" t="n">
        <f aca="false" ca="false" dt2D="false" dtr="false" t="normal">A89+1</f>
        <v>74</v>
      </c>
      <c r="B90" s="60" t="n">
        <f aca="false" ca="false" dt2D="false" dtr="false" t="normal">B89+1</f>
        <v>13</v>
      </c>
      <c r="C90" s="70" t="s">
        <v>78</v>
      </c>
      <c r="D90" s="70" t="s">
        <v>150</v>
      </c>
      <c r="E90" s="1" t="n">
        <v>2019</v>
      </c>
      <c r="F90" s="65" t="n">
        <v>2187839.47</v>
      </c>
      <c r="G90" s="68" t="n"/>
      <c r="H90" s="68" t="n"/>
      <c r="I90" s="68" t="n"/>
      <c r="J90" s="68" t="n"/>
      <c r="K90" s="68" t="n"/>
      <c r="L90" s="68" t="n"/>
      <c r="M90" s="68" t="n"/>
      <c r="N90" s="68" t="n"/>
      <c r="O90" s="68" t="n"/>
      <c r="P90" s="68" t="n"/>
      <c r="Q90" s="72" t="n">
        <v>2154180.57</v>
      </c>
      <c r="R90" s="68" t="n"/>
      <c r="S90" s="68" t="n"/>
      <c r="T90" s="68" t="n"/>
      <c r="U90" s="79" t="n">
        <v>33658.9</v>
      </c>
      <c r="V90" s="55" t="n"/>
    </row>
    <row customHeight="true" ht="15" outlineLevel="0" r="91">
      <c r="A91" s="59" t="n">
        <f aca="false" ca="false" dt2D="false" dtr="false" t="normal">A90+1</f>
        <v>75</v>
      </c>
      <c r="B91" s="60" t="n">
        <f aca="false" ca="false" dt2D="false" dtr="false" t="normal">B90+1</f>
        <v>14</v>
      </c>
      <c r="C91" s="70" t="s">
        <v>78</v>
      </c>
      <c r="D91" s="70" t="s">
        <v>151</v>
      </c>
      <c r="E91" s="1" t="n">
        <v>2019</v>
      </c>
      <c r="F91" s="65" t="n">
        <v>1122819.42</v>
      </c>
      <c r="G91" s="68" t="n"/>
      <c r="H91" s="68" t="n"/>
      <c r="I91" s="68" t="n"/>
      <c r="J91" s="68" t="n"/>
      <c r="K91" s="68" t="n"/>
      <c r="L91" s="68" t="n"/>
      <c r="M91" s="68" t="n"/>
      <c r="N91" s="68" t="n"/>
      <c r="O91" s="68" t="n"/>
      <c r="P91" s="68" t="n"/>
      <c r="Q91" s="72" t="n"/>
      <c r="R91" s="68" t="n">
        <v>1107574</v>
      </c>
      <c r="S91" s="68" t="n"/>
      <c r="T91" s="68" t="n"/>
      <c r="U91" s="79" t="n">
        <v>15245.42</v>
      </c>
      <c r="V91" s="55" t="n"/>
    </row>
    <row customHeight="true" ht="15" outlineLevel="0" r="92">
      <c r="A92" s="59" t="n">
        <f aca="false" ca="false" dt2D="false" dtr="false" t="normal">A91+1</f>
        <v>76</v>
      </c>
      <c r="B92" s="60" t="n">
        <f aca="false" ca="false" dt2D="false" dtr="false" t="normal">B91+1</f>
        <v>15</v>
      </c>
      <c r="C92" s="70" t="s">
        <v>78</v>
      </c>
      <c r="D92" s="70" t="s">
        <v>152</v>
      </c>
      <c r="E92" s="1" t="n">
        <v>2019</v>
      </c>
      <c r="F92" s="65" t="n">
        <v>4705774.24</v>
      </c>
      <c r="G92" s="68" t="n"/>
      <c r="H92" s="68" t="n"/>
      <c r="I92" s="68" t="n">
        <v>742034.28</v>
      </c>
      <c r="J92" s="68" t="n"/>
      <c r="K92" s="68" t="n"/>
      <c r="L92" s="68" t="n"/>
      <c r="M92" s="68" t="n"/>
      <c r="N92" s="68" t="n"/>
      <c r="O92" s="68" t="n">
        <v>574851.31</v>
      </c>
      <c r="P92" s="68" t="n"/>
      <c r="Q92" s="72" t="n">
        <v>2245327.24</v>
      </c>
      <c r="R92" s="68" t="n">
        <v>1070461.73</v>
      </c>
      <c r="S92" s="68" t="n"/>
      <c r="T92" s="68" t="n"/>
      <c r="U92" s="79" t="n">
        <v>73099.68</v>
      </c>
      <c r="V92" s="55" t="n"/>
    </row>
    <row customHeight="true" ht="15" outlineLevel="0" r="93">
      <c r="A93" s="59" t="n">
        <f aca="false" ca="false" dt2D="false" dtr="false" t="normal">A92+1</f>
        <v>77</v>
      </c>
      <c r="B93" s="60" t="n">
        <f aca="false" ca="false" dt2D="false" dtr="false" t="normal">B92+1</f>
        <v>16</v>
      </c>
      <c r="C93" s="70" t="s">
        <v>78</v>
      </c>
      <c r="D93" s="70" t="s">
        <v>153</v>
      </c>
      <c r="E93" s="1" t="n">
        <v>2019</v>
      </c>
      <c r="F93" s="65" t="n">
        <v>6211872.25</v>
      </c>
      <c r="G93" s="68" t="n"/>
      <c r="H93" s="68" t="n">
        <v>980068.84</v>
      </c>
      <c r="I93" s="68" t="n">
        <v>465269.64</v>
      </c>
      <c r="J93" s="68" t="n">
        <v>1571564.03</v>
      </c>
      <c r="K93" s="68" t="n"/>
      <c r="L93" s="68" t="n"/>
      <c r="M93" s="68" t="n"/>
      <c r="N93" s="68" t="n"/>
      <c r="O93" s="68" t="n">
        <v>3095616.3</v>
      </c>
      <c r="P93" s="68" t="n"/>
      <c r="Q93" s="72" t="n"/>
      <c r="R93" s="68" t="n"/>
      <c r="S93" s="68" t="n"/>
      <c r="T93" s="68" t="n"/>
      <c r="U93" s="79" t="n">
        <v>99353.44</v>
      </c>
      <c r="V93" s="55" t="n"/>
    </row>
    <row customHeight="true" ht="15" outlineLevel="0" r="94">
      <c r="A94" s="59" t="n">
        <f aca="false" ca="false" dt2D="false" dtr="false" t="normal">A93+1</f>
        <v>78</v>
      </c>
      <c r="B94" s="60" t="n">
        <f aca="false" ca="false" dt2D="false" dtr="false" t="normal">B93+1</f>
        <v>17</v>
      </c>
      <c r="C94" s="70" t="s">
        <v>78</v>
      </c>
      <c r="D94" s="70" t="s">
        <v>154</v>
      </c>
      <c r="E94" s="1" t="n">
        <v>2019</v>
      </c>
      <c r="F94" s="65" t="n">
        <v>5248474.01</v>
      </c>
      <c r="G94" s="68" t="n"/>
      <c r="H94" s="68" t="n"/>
      <c r="I94" s="68" t="n">
        <v>496258.74</v>
      </c>
      <c r="J94" s="68" t="n"/>
      <c r="K94" s="68" t="n"/>
      <c r="L94" s="68" t="n"/>
      <c r="M94" s="68" t="n"/>
      <c r="N94" s="68" t="n"/>
      <c r="O94" s="68" t="n">
        <v>2974720.98</v>
      </c>
      <c r="P94" s="68" t="n"/>
      <c r="Q94" s="72" t="n"/>
      <c r="R94" s="68" t="n">
        <v>1699440.08</v>
      </c>
      <c r="S94" s="68" t="n"/>
      <c r="T94" s="68" t="n"/>
      <c r="U94" s="79" t="n">
        <v>78054.21</v>
      </c>
      <c r="V94" s="55" t="n"/>
    </row>
    <row customHeight="true" ht="15" outlineLevel="0" r="95">
      <c r="A95" s="59" t="n">
        <f aca="false" ca="false" dt2D="false" dtr="false" t="normal">A94+1</f>
        <v>79</v>
      </c>
      <c r="B95" s="60" t="n">
        <f aca="false" ca="false" dt2D="false" dtr="false" t="normal">B94+1</f>
        <v>18</v>
      </c>
      <c r="C95" s="70" t="s">
        <v>78</v>
      </c>
      <c r="D95" s="70" t="s">
        <v>155</v>
      </c>
      <c r="E95" s="1" t="n">
        <v>2019</v>
      </c>
      <c r="F95" s="65" t="n">
        <v>1917756.65</v>
      </c>
      <c r="G95" s="68" t="n"/>
      <c r="H95" s="68" t="n">
        <v>562667.65</v>
      </c>
      <c r="I95" s="68" t="n">
        <v>542344.75</v>
      </c>
      <c r="J95" s="68" t="n">
        <v>774733.7</v>
      </c>
      <c r="K95" s="68" t="n"/>
      <c r="L95" s="68" t="n"/>
      <c r="M95" s="68" t="n"/>
      <c r="N95" s="68" t="n"/>
      <c r="O95" s="68" t="n"/>
      <c r="P95" s="68" t="n"/>
      <c r="Q95" s="72" t="n"/>
      <c r="R95" s="68" t="n"/>
      <c r="S95" s="68" t="n"/>
      <c r="T95" s="68" t="n"/>
      <c r="U95" s="79" t="n">
        <v>38010.55</v>
      </c>
      <c r="V95" s="55" t="n"/>
    </row>
    <row customHeight="true" ht="15" outlineLevel="0" r="96">
      <c r="A96" s="59" t="n">
        <f aca="false" ca="false" dt2D="false" dtr="false" t="normal">A95+1</f>
        <v>80</v>
      </c>
      <c r="B96" s="60" t="n">
        <f aca="false" ca="false" dt2D="false" dtr="false" t="normal">B95+1</f>
        <v>19</v>
      </c>
      <c r="C96" s="70" t="s">
        <v>78</v>
      </c>
      <c r="D96" s="70" t="s">
        <v>156</v>
      </c>
      <c r="E96" s="1" t="n">
        <v>2019</v>
      </c>
      <c r="F96" s="65" t="n">
        <v>1362419.27</v>
      </c>
      <c r="G96" s="68" t="n"/>
      <c r="H96" s="68" t="n"/>
      <c r="I96" s="68" t="n"/>
      <c r="J96" s="68" t="n"/>
      <c r="K96" s="68" t="n"/>
      <c r="L96" s="68" t="n"/>
      <c r="M96" s="68" t="n"/>
      <c r="N96" s="68" t="n"/>
      <c r="O96" s="68" t="n"/>
      <c r="P96" s="68" t="n"/>
      <c r="Q96" s="72" t="n"/>
      <c r="R96" s="68" t="n">
        <v>1346047.9</v>
      </c>
      <c r="S96" s="68" t="n"/>
      <c r="T96" s="68" t="n"/>
      <c r="U96" s="79" t="n">
        <v>16371.37</v>
      </c>
      <c r="V96" s="55" t="n"/>
    </row>
    <row customHeight="true" ht="15" outlineLevel="0" r="97">
      <c r="A97" s="59" t="n">
        <f aca="false" ca="false" dt2D="false" dtr="false" t="normal">A96+1</f>
        <v>81</v>
      </c>
      <c r="B97" s="60" t="n">
        <f aca="false" ca="false" dt2D="false" dtr="false" t="normal">B96+1</f>
        <v>20</v>
      </c>
      <c r="C97" s="70" t="s">
        <v>78</v>
      </c>
      <c r="D97" s="70" t="s">
        <v>157</v>
      </c>
      <c r="E97" s="1" t="n">
        <v>2019</v>
      </c>
      <c r="F97" s="65" t="n">
        <v>7057604.46</v>
      </c>
      <c r="G97" s="68" t="n"/>
      <c r="H97" s="68" t="n"/>
      <c r="I97" s="68" t="n"/>
      <c r="J97" s="68" t="n"/>
      <c r="K97" s="68" t="n"/>
      <c r="L97" s="68" t="n"/>
      <c r="M97" s="68" t="n"/>
      <c r="N97" s="68" t="n"/>
      <c r="O97" s="68" t="n">
        <v>4353293.17</v>
      </c>
      <c r="P97" s="68" t="n"/>
      <c r="Q97" s="72" t="n"/>
      <c r="R97" s="68" t="n">
        <v>2606793.17</v>
      </c>
      <c r="S97" s="68" t="n"/>
      <c r="T97" s="68" t="n"/>
      <c r="U97" s="79" t="n">
        <v>97518.12</v>
      </c>
      <c r="V97" s="55" t="n"/>
    </row>
    <row customHeight="true" ht="15" outlineLevel="0" r="98">
      <c r="A98" s="59" t="n">
        <f aca="false" ca="false" dt2D="false" dtr="false" t="normal">A97+1</f>
        <v>82</v>
      </c>
      <c r="B98" s="60" t="n">
        <f aca="false" ca="false" dt2D="false" dtr="false" t="normal">B97+1</f>
        <v>21</v>
      </c>
      <c r="C98" s="70" t="s">
        <v>78</v>
      </c>
      <c r="D98" s="70" t="s">
        <v>158</v>
      </c>
      <c r="E98" s="1" t="n">
        <v>2019</v>
      </c>
      <c r="F98" s="65" t="n">
        <v>2409277.55</v>
      </c>
      <c r="G98" s="68" t="n"/>
      <c r="H98" s="68" t="n">
        <v>1868923.33</v>
      </c>
      <c r="I98" s="68" t="n"/>
      <c r="J98" s="68" t="n">
        <v>479479.18</v>
      </c>
      <c r="K98" s="68" t="n"/>
      <c r="L98" s="68" t="n"/>
      <c r="M98" s="68" t="n"/>
      <c r="N98" s="68" t="n"/>
      <c r="O98" s="68" t="n"/>
      <c r="P98" s="68" t="n"/>
      <c r="Q98" s="72" t="n"/>
      <c r="R98" s="68" t="n"/>
      <c r="S98" s="68" t="n"/>
      <c r="T98" s="68" t="n"/>
      <c r="U98" s="79" t="n">
        <v>60875.04</v>
      </c>
      <c r="V98" s="55" t="n"/>
    </row>
    <row customHeight="true" ht="15" outlineLevel="0" r="99">
      <c r="A99" s="59" t="n">
        <f aca="false" ca="false" dt2D="false" dtr="false" t="normal">A98+1</f>
        <v>83</v>
      </c>
      <c r="B99" s="60" t="n">
        <f aca="false" ca="false" dt2D="false" dtr="false" t="normal">B98+1</f>
        <v>22</v>
      </c>
      <c r="C99" s="70" t="s">
        <v>78</v>
      </c>
      <c r="D99" s="70" t="s">
        <v>159</v>
      </c>
      <c r="E99" s="1" t="n">
        <v>2019</v>
      </c>
      <c r="F99" s="65" t="n">
        <v>1831934.3</v>
      </c>
      <c r="G99" s="68" t="n"/>
      <c r="H99" s="68" t="n">
        <v>1804582.6</v>
      </c>
      <c r="I99" s="68" t="n"/>
      <c r="J99" s="68" t="n"/>
      <c r="K99" s="68" t="n"/>
      <c r="L99" s="68" t="n"/>
      <c r="M99" s="68" t="n"/>
      <c r="N99" s="68" t="n"/>
      <c r="O99" s="68" t="n"/>
      <c r="P99" s="68" t="n"/>
      <c r="Q99" s="72" t="n"/>
      <c r="R99" s="68" t="n"/>
      <c r="S99" s="68" t="n"/>
      <c r="T99" s="68" t="n"/>
      <c r="U99" s="79" t="n">
        <v>27351.7</v>
      </c>
      <c r="V99" s="55" t="n"/>
    </row>
    <row customHeight="true" ht="15" outlineLevel="0" r="100">
      <c r="A100" s="59" t="n">
        <f aca="false" ca="false" dt2D="false" dtr="false" t="normal">A99+1</f>
        <v>84</v>
      </c>
      <c r="B100" s="60" t="n">
        <f aca="false" ca="false" dt2D="false" dtr="false" t="normal">B99+1</f>
        <v>23</v>
      </c>
      <c r="C100" s="70" t="s">
        <v>78</v>
      </c>
      <c r="D100" s="70" t="s">
        <v>160</v>
      </c>
      <c r="E100" s="1" t="n">
        <v>2019</v>
      </c>
      <c r="F100" s="65" t="n">
        <v>4554579.28</v>
      </c>
      <c r="G100" s="68" t="n"/>
      <c r="H100" s="68" t="n"/>
      <c r="I100" s="68" t="n">
        <v>967099.95</v>
      </c>
      <c r="J100" s="68" t="n"/>
      <c r="K100" s="68" t="n"/>
      <c r="L100" s="68" t="n"/>
      <c r="M100" s="68" t="n"/>
      <c r="N100" s="68" t="n"/>
      <c r="O100" s="68" t="n">
        <v>3525877.08</v>
      </c>
      <c r="P100" s="68" t="n"/>
      <c r="Q100" s="72" t="n"/>
      <c r="R100" s="68" t="n"/>
      <c r="S100" s="68" t="n"/>
      <c r="T100" s="68" t="n"/>
      <c r="U100" s="79" t="n">
        <v>61602.25</v>
      </c>
      <c r="V100" s="55" t="n"/>
    </row>
    <row customHeight="true" ht="15" outlineLevel="0" r="101">
      <c r="A101" s="59" t="n">
        <f aca="false" ca="false" dt2D="false" dtr="false" t="normal">A100+1</f>
        <v>85</v>
      </c>
      <c r="B101" s="60" t="n">
        <f aca="false" ca="false" dt2D="false" dtr="false" t="normal">B100+1</f>
        <v>24</v>
      </c>
      <c r="C101" s="70" t="s">
        <v>78</v>
      </c>
      <c r="D101" s="70" t="s">
        <v>161</v>
      </c>
      <c r="E101" s="1" t="n">
        <v>2019</v>
      </c>
      <c r="F101" s="65" t="n">
        <v>1882356.95</v>
      </c>
      <c r="G101" s="68" t="n"/>
      <c r="H101" s="68" t="n">
        <v>1674361.14</v>
      </c>
      <c r="I101" s="68" t="n"/>
      <c r="J101" s="68" t="n"/>
      <c r="K101" s="68" t="n"/>
      <c r="L101" s="68" t="n"/>
      <c r="M101" s="68" t="n"/>
      <c r="N101" s="68" t="n"/>
      <c r="O101" s="68" t="n"/>
      <c r="P101" s="68" t="n"/>
      <c r="Q101" s="72" t="n"/>
      <c r="R101" s="68" t="n"/>
      <c r="S101" s="68" t="n">
        <v>178343.57</v>
      </c>
      <c r="T101" s="68" t="n"/>
      <c r="U101" s="79" t="n">
        <v>29652.24</v>
      </c>
      <c r="V101" s="55" t="n"/>
    </row>
    <row customHeight="true" ht="15" outlineLevel="0" r="102">
      <c r="A102" s="59" t="n">
        <f aca="false" ca="false" dt2D="false" dtr="false" t="normal">A101+1</f>
        <v>86</v>
      </c>
      <c r="B102" s="60" t="n">
        <f aca="false" ca="false" dt2D="false" dtr="false" t="normal">B101+1</f>
        <v>25</v>
      </c>
      <c r="C102" s="70" t="s">
        <v>78</v>
      </c>
      <c r="D102" s="70" t="s">
        <v>162</v>
      </c>
      <c r="E102" s="1" t="n">
        <v>2019</v>
      </c>
      <c r="F102" s="65" t="n">
        <v>4796660.89</v>
      </c>
      <c r="G102" s="68" t="n"/>
      <c r="H102" s="68" t="n"/>
      <c r="I102" s="68" t="n"/>
      <c r="J102" s="68" t="n"/>
      <c r="K102" s="68" t="n"/>
      <c r="L102" s="68" t="n"/>
      <c r="M102" s="68" t="n"/>
      <c r="N102" s="68" t="n"/>
      <c r="O102" s="68" t="n"/>
      <c r="P102" s="68" t="n"/>
      <c r="Q102" s="72" t="n">
        <v>4729770.61</v>
      </c>
      <c r="R102" s="68" t="n"/>
      <c r="S102" s="68" t="n"/>
      <c r="T102" s="68" t="n"/>
      <c r="U102" s="79" t="n">
        <v>66890.28</v>
      </c>
      <c r="V102" s="55" t="n"/>
    </row>
    <row customHeight="true" ht="15" outlineLevel="0" r="103">
      <c r="A103" s="59" t="n">
        <f aca="false" ca="false" dt2D="false" dtr="false" t="normal">A102+1</f>
        <v>87</v>
      </c>
      <c r="B103" s="60" t="n">
        <f aca="false" ca="false" dt2D="false" dtr="false" t="normal">B102+1</f>
        <v>26</v>
      </c>
      <c r="C103" s="70" t="s">
        <v>78</v>
      </c>
      <c r="D103" s="70" t="s">
        <v>163</v>
      </c>
      <c r="E103" s="1" t="n">
        <v>2019</v>
      </c>
      <c r="F103" s="65" t="n">
        <v>5116977.68</v>
      </c>
      <c r="G103" s="68" t="n"/>
      <c r="H103" s="68" t="n"/>
      <c r="I103" s="68" t="n"/>
      <c r="J103" s="68" t="n"/>
      <c r="K103" s="68" t="n"/>
      <c r="L103" s="68" t="n"/>
      <c r="M103" s="68" t="n"/>
      <c r="N103" s="68" t="n"/>
      <c r="O103" s="68" t="n"/>
      <c r="P103" s="68" t="n"/>
      <c r="Q103" s="72" t="n">
        <v>5034340.19</v>
      </c>
      <c r="R103" s="68" t="n"/>
      <c r="S103" s="68" t="n"/>
      <c r="T103" s="68" t="n"/>
      <c r="U103" s="79" t="n">
        <v>82637.49</v>
      </c>
      <c r="V103" s="55" t="n"/>
    </row>
    <row customHeight="true" ht="15" outlineLevel="0" r="104">
      <c r="A104" s="59" t="n">
        <f aca="false" ca="false" dt2D="false" dtr="false" t="normal">A103+1</f>
        <v>88</v>
      </c>
      <c r="B104" s="60" t="n">
        <f aca="false" ca="false" dt2D="false" dtr="false" t="normal">B103+1</f>
        <v>27</v>
      </c>
      <c r="C104" s="70" t="s">
        <v>78</v>
      </c>
      <c r="D104" s="70" t="s">
        <v>164</v>
      </c>
      <c r="E104" s="1" t="n">
        <v>2019</v>
      </c>
      <c r="F104" s="65" t="n">
        <v>6285308.06</v>
      </c>
      <c r="G104" s="68" t="n"/>
      <c r="H104" s="68" t="n"/>
      <c r="I104" s="68" t="n"/>
      <c r="J104" s="68" t="n"/>
      <c r="K104" s="68" t="n"/>
      <c r="L104" s="68" t="n"/>
      <c r="M104" s="68" t="n"/>
      <c r="N104" s="68" t="n"/>
      <c r="O104" s="68" t="n"/>
      <c r="P104" s="68" t="n"/>
      <c r="Q104" s="72" t="n">
        <v>6201426.91</v>
      </c>
      <c r="R104" s="68" t="n"/>
      <c r="S104" s="68" t="n"/>
      <c r="T104" s="68" t="n"/>
      <c r="U104" s="79" t="n">
        <v>83881.15</v>
      </c>
      <c r="V104" s="55" t="n"/>
    </row>
    <row customHeight="true" ht="15" outlineLevel="0" r="105">
      <c r="A105" s="59" t="n">
        <f aca="false" ca="false" dt2D="false" dtr="false" t="normal">A104+1</f>
        <v>89</v>
      </c>
      <c r="B105" s="60" t="n">
        <f aca="false" ca="false" dt2D="false" dtr="false" t="normal">B104+1</f>
        <v>28</v>
      </c>
      <c r="C105" s="70" t="s">
        <v>78</v>
      </c>
      <c r="D105" s="70" t="s">
        <v>165</v>
      </c>
      <c r="E105" s="1" t="n">
        <v>2019</v>
      </c>
      <c r="F105" s="65" t="n">
        <v>1147475.17</v>
      </c>
      <c r="G105" s="68" t="n"/>
      <c r="H105" s="68" t="n"/>
      <c r="I105" s="68" t="n"/>
      <c r="J105" s="68" t="n"/>
      <c r="K105" s="68" t="n"/>
      <c r="L105" s="68" t="n"/>
      <c r="M105" s="68" t="n"/>
      <c r="N105" s="68" t="n"/>
      <c r="O105" s="68" t="n"/>
      <c r="P105" s="68" t="n"/>
      <c r="Q105" s="72" t="n"/>
      <c r="R105" s="68" t="n">
        <v>1132332.56</v>
      </c>
      <c r="S105" s="68" t="n"/>
      <c r="T105" s="68" t="n"/>
      <c r="U105" s="79" t="n">
        <v>15142.61</v>
      </c>
      <c r="V105" s="55" t="n"/>
    </row>
    <row customHeight="true" ht="15" outlineLevel="0" r="106">
      <c r="A106" s="59" t="n">
        <f aca="false" ca="false" dt2D="false" dtr="false" t="normal">A105+1</f>
        <v>90</v>
      </c>
      <c r="B106" s="60" t="n">
        <f aca="false" ca="false" dt2D="false" dtr="false" t="normal">B105+1</f>
        <v>29</v>
      </c>
      <c r="C106" s="70" t="s">
        <v>78</v>
      </c>
      <c r="D106" s="70" t="s">
        <v>166</v>
      </c>
      <c r="E106" s="1" t="n">
        <v>2019</v>
      </c>
      <c r="F106" s="65" t="n">
        <v>2668557.4</v>
      </c>
      <c r="G106" s="68" t="n"/>
      <c r="H106" s="68" t="n"/>
      <c r="I106" s="68" t="n"/>
      <c r="J106" s="68" t="n"/>
      <c r="K106" s="68" t="n"/>
      <c r="L106" s="68" t="n"/>
      <c r="M106" s="68" t="n"/>
      <c r="N106" s="68" t="n"/>
      <c r="O106" s="68" t="n">
        <v>2637882.43</v>
      </c>
      <c r="P106" s="68" t="n"/>
      <c r="Q106" s="72" t="n"/>
      <c r="R106" s="68" t="n"/>
      <c r="S106" s="68" t="n"/>
      <c r="T106" s="68" t="n"/>
      <c r="U106" s="79" t="n">
        <v>30674.97</v>
      </c>
      <c r="V106" s="55" t="n"/>
    </row>
    <row customHeight="true" ht="15" outlineLevel="0" r="107">
      <c r="A107" s="59" t="n">
        <f aca="false" ca="false" dt2D="false" dtr="false" t="normal">A106+1</f>
        <v>91</v>
      </c>
      <c r="B107" s="60" t="n">
        <f aca="false" ca="false" dt2D="false" dtr="false" t="normal">B106+1</f>
        <v>30</v>
      </c>
      <c r="C107" s="70" t="s">
        <v>78</v>
      </c>
      <c r="D107" s="70" t="s">
        <v>167</v>
      </c>
      <c r="E107" s="1" t="n">
        <v>2019</v>
      </c>
      <c r="F107" s="65" t="n">
        <v>5944243.19</v>
      </c>
      <c r="G107" s="68" t="n"/>
      <c r="H107" s="68" t="n"/>
      <c r="I107" s="68" t="n"/>
      <c r="J107" s="68" t="n"/>
      <c r="K107" s="68" t="n"/>
      <c r="L107" s="68" t="n"/>
      <c r="M107" s="68" t="n"/>
      <c r="N107" s="68" t="n"/>
      <c r="O107" s="68" t="n"/>
      <c r="P107" s="68" t="n"/>
      <c r="Q107" s="72" t="n">
        <v>5872388.99</v>
      </c>
      <c r="R107" s="68" t="n"/>
      <c r="S107" s="68" t="n"/>
      <c r="T107" s="68" t="n"/>
      <c r="U107" s="79" t="n">
        <v>71854.2</v>
      </c>
      <c r="V107" s="55" t="n"/>
    </row>
    <row customHeight="true" ht="15" outlineLevel="0" r="108">
      <c r="A108" s="59" t="n">
        <f aca="false" ca="false" dt2D="false" dtr="false" t="normal">A107+1</f>
        <v>92</v>
      </c>
      <c r="B108" s="60" t="n">
        <f aca="false" ca="false" dt2D="false" dtr="false" t="normal">B107+1</f>
        <v>31</v>
      </c>
      <c r="C108" s="70" t="s">
        <v>78</v>
      </c>
      <c r="D108" s="70" t="s">
        <v>168</v>
      </c>
      <c r="E108" s="1" t="n">
        <v>2019</v>
      </c>
      <c r="F108" s="65" t="n">
        <v>4221343.85</v>
      </c>
      <c r="G108" s="68" t="n"/>
      <c r="H108" s="68" t="n"/>
      <c r="I108" s="68" t="n"/>
      <c r="J108" s="68" t="n"/>
      <c r="K108" s="68" t="n"/>
      <c r="L108" s="68" t="n"/>
      <c r="M108" s="68" t="n"/>
      <c r="N108" s="68" t="n"/>
      <c r="O108" s="68" t="n">
        <v>2904187.67</v>
      </c>
      <c r="P108" s="68" t="n"/>
      <c r="Q108" s="72" t="n"/>
      <c r="R108" s="68" t="n">
        <v>1258869.34</v>
      </c>
      <c r="S108" s="68" t="n"/>
      <c r="T108" s="68" t="n"/>
      <c r="U108" s="79" t="n">
        <v>58286.84</v>
      </c>
      <c r="V108" s="55" t="n"/>
    </row>
    <row customHeight="true" ht="15" outlineLevel="0" r="109">
      <c r="A109" s="59" t="n">
        <f aca="false" ca="false" dt2D="false" dtr="false" t="normal">A108+1</f>
        <v>93</v>
      </c>
      <c r="B109" s="60" t="n">
        <f aca="false" ca="false" dt2D="false" dtr="false" t="normal">B108+1</f>
        <v>32</v>
      </c>
      <c r="C109" s="70" t="s">
        <v>78</v>
      </c>
      <c r="D109" s="70" t="s">
        <v>169</v>
      </c>
      <c r="E109" s="1" t="n">
        <v>2019</v>
      </c>
      <c r="F109" s="65" t="n">
        <v>7489690.14</v>
      </c>
      <c r="G109" s="68" t="n"/>
      <c r="H109" s="68" t="n"/>
      <c r="I109" s="68" t="n"/>
      <c r="J109" s="68" t="n"/>
      <c r="K109" s="68" t="n"/>
      <c r="L109" s="68" t="n"/>
      <c r="M109" s="68" t="n"/>
      <c r="N109" s="68" t="n"/>
      <c r="O109" s="68" t="n"/>
      <c r="P109" s="68" t="n"/>
      <c r="Q109" s="72" t="n">
        <v>5207227.17</v>
      </c>
      <c r="R109" s="68" t="n">
        <v>2164829.95</v>
      </c>
      <c r="S109" s="68" t="n"/>
      <c r="T109" s="68" t="n"/>
      <c r="U109" s="79" t="n">
        <v>117633.02</v>
      </c>
      <c r="V109" s="55" t="n"/>
    </row>
    <row customHeight="true" ht="15" outlineLevel="0" r="110">
      <c r="A110" s="59" t="n">
        <f aca="false" ca="false" dt2D="false" dtr="false" t="normal">A109+1</f>
        <v>94</v>
      </c>
      <c r="B110" s="60" t="n">
        <f aca="false" ca="false" dt2D="false" dtr="false" t="normal">B109+1</f>
        <v>33</v>
      </c>
      <c r="C110" s="70" t="s">
        <v>78</v>
      </c>
      <c r="D110" s="70" t="s">
        <v>170</v>
      </c>
      <c r="E110" s="1" t="n">
        <v>2019</v>
      </c>
      <c r="F110" s="65" t="n">
        <v>2884903.67</v>
      </c>
      <c r="G110" s="68" t="n"/>
      <c r="H110" s="68" t="n"/>
      <c r="I110" s="68" t="n"/>
      <c r="J110" s="68" t="n"/>
      <c r="K110" s="68" t="n"/>
      <c r="L110" s="68" t="n"/>
      <c r="M110" s="68" t="n"/>
      <c r="N110" s="68" t="n"/>
      <c r="O110" s="68" t="n">
        <v>2846460.67</v>
      </c>
      <c r="P110" s="68" t="n"/>
      <c r="Q110" s="72" t="n"/>
      <c r="R110" s="68" t="n"/>
      <c r="S110" s="68" t="n"/>
      <c r="T110" s="68" t="n"/>
      <c r="U110" s="79" t="n">
        <v>38443</v>
      </c>
      <c r="V110" s="55" t="n"/>
    </row>
    <row customHeight="true" ht="15" outlineLevel="0" r="111">
      <c r="A111" s="59" t="n">
        <f aca="false" ca="false" dt2D="false" dtr="false" t="normal">A110+1</f>
        <v>95</v>
      </c>
      <c r="B111" s="60" t="n">
        <f aca="false" ca="false" dt2D="false" dtr="false" t="normal">B110+1</f>
        <v>34</v>
      </c>
      <c r="C111" s="70" t="s">
        <v>78</v>
      </c>
      <c r="D111" s="70" t="s">
        <v>171</v>
      </c>
      <c r="E111" s="1" t="n">
        <v>2019</v>
      </c>
      <c r="F111" s="65" t="n">
        <v>2771627.55</v>
      </c>
      <c r="G111" s="68" t="n"/>
      <c r="H111" s="68" t="n">
        <v>2228698.69</v>
      </c>
      <c r="I111" s="68" t="n">
        <v>473272.87</v>
      </c>
      <c r="J111" s="68" t="n"/>
      <c r="K111" s="68" t="n"/>
      <c r="L111" s="68" t="n"/>
      <c r="M111" s="68" t="n"/>
      <c r="N111" s="68" t="n"/>
      <c r="O111" s="68" t="n"/>
      <c r="P111" s="68" t="n"/>
      <c r="Q111" s="72" t="n"/>
      <c r="R111" s="68" t="n"/>
      <c r="S111" s="68" t="n"/>
      <c r="T111" s="68" t="n"/>
      <c r="U111" s="79" t="n">
        <v>69655.99</v>
      </c>
      <c r="V111" s="55" t="n"/>
    </row>
    <row customHeight="true" ht="15" outlineLevel="0" r="112">
      <c r="A112" s="59" t="n">
        <f aca="false" ca="false" dt2D="false" dtr="false" t="normal">A111+1</f>
        <v>96</v>
      </c>
      <c r="B112" s="60" t="n">
        <f aca="false" ca="false" dt2D="false" dtr="false" t="normal">B111+1</f>
        <v>35</v>
      </c>
      <c r="C112" s="70" t="s">
        <v>78</v>
      </c>
      <c r="D112" s="70" t="s">
        <v>172</v>
      </c>
      <c r="E112" s="1" t="n">
        <v>2019</v>
      </c>
      <c r="F112" s="65" t="n">
        <v>1522366.01</v>
      </c>
      <c r="G112" s="68" t="n"/>
      <c r="H112" s="68" t="n"/>
      <c r="I112" s="68" t="n"/>
      <c r="J112" s="68" t="n"/>
      <c r="K112" s="68" t="n"/>
      <c r="L112" s="68" t="n"/>
      <c r="M112" s="68" t="n"/>
      <c r="N112" s="68" t="n"/>
      <c r="O112" s="68" t="n">
        <v>636864.06</v>
      </c>
      <c r="P112" s="68" t="n"/>
      <c r="Q112" s="72" t="n"/>
      <c r="R112" s="68" t="n">
        <v>863884.83</v>
      </c>
      <c r="S112" s="68" t="n"/>
      <c r="T112" s="68" t="n"/>
      <c r="U112" s="79" t="n">
        <v>21617.12</v>
      </c>
      <c r="V112" s="55" t="n"/>
    </row>
    <row customHeight="true" ht="15" outlineLevel="0" r="113">
      <c r="A113" s="59" t="n">
        <f aca="false" ca="false" dt2D="false" dtr="false" t="normal">A112+1</f>
        <v>97</v>
      </c>
      <c r="B113" s="60" t="n">
        <f aca="false" ca="false" dt2D="false" dtr="false" t="normal">B112+1</f>
        <v>36</v>
      </c>
      <c r="C113" s="70" t="s">
        <v>78</v>
      </c>
      <c r="D113" s="70" t="s">
        <v>173</v>
      </c>
      <c r="E113" s="1" t="n">
        <v>2019</v>
      </c>
      <c r="F113" s="65" t="n">
        <v>2302855.58</v>
      </c>
      <c r="G113" s="68" t="n"/>
      <c r="H113" s="68" t="n"/>
      <c r="I113" s="68" t="n"/>
      <c r="J113" s="68" t="n"/>
      <c r="K113" s="68" t="n"/>
      <c r="L113" s="68" t="n"/>
      <c r="M113" s="68" t="n"/>
      <c r="N113" s="68" t="n"/>
      <c r="O113" s="68" t="n">
        <v>1042813.67</v>
      </c>
      <c r="P113" s="68" t="n"/>
      <c r="Q113" s="72" t="n"/>
      <c r="R113" s="68" t="n">
        <v>1229657.53</v>
      </c>
      <c r="S113" s="68" t="n"/>
      <c r="T113" s="68" t="n"/>
      <c r="U113" s="79" t="n">
        <v>30384.38</v>
      </c>
      <c r="V113" s="55" t="n"/>
    </row>
    <row customHeight="true" ht="15" outlineLevel="0" r="114">
      <c r="A114" s="59" t="n">
        <f aca="false" ca="false" dt2D="false" dtr="false" t="normal">A113+1</f>
        <v>98</v>
      </c>
      <c r="B114" s="60" t="n">
        <f aca="false" ca="false" dt2D="false" dtr="false" t="normal">B113+1</f>
        <v>37</v>
      </c>
      <c r="C114" s="70" t="s">
        <v>78</v>
      </c>
      <c r="D114" s="70" t="s">
        <v>174</v>
      </c>
      <c r="E114" s="1" t="n">
        <v>2019</v>
      </c>
      <c r="F114" s="65" t="n">
        <v>8140314.17</v>
      </c>
      <c r="G114" s="68" t="n"/>
      <c r="H114" s="68" t="n">
        <v>2923653.04</v>
      </c>
      <c r="I114" s="68" t="n"/>
      <c r="J114" s="68" t="n">
        <v>895580.82</v>
      </c>
      <c r="K114" s="68" t="n"/>
      <c r="L114" s="68" t="n"/>
      <c r="M114" s="68" t="n"/>
      <c r="N114" s="68" t="n"/>
      <c r="O114" s="68" t="n">
        <v>4204351.87</v>
      </c>
      <c r="P114" s="68" t="n"/>
      <c r="Q114" s="72" t="n"/>
      <c r="R114" s="68" t="n"/>
      <c r="S114" s="68" t="n"/>
      <c r="T114" s="68" t="n"/>
      <c r="U114" s="79" t="n">
        <v>116728.44</v>
      </c>
      <c r="V114" s="55" t="n"/>
    </row>
    <row customHeight="true" ht="15" outlineLevel="0" r="115">
      <c r="A115" s="59" t="n">
        <f aca="false" ca="false" dt2D="false" dtr="false" t="normal">A114+1</f>
        <v>99</v>
      </c>
      <c r="B115" s="60" t="n">
        <f aca="false" ca="false" dt2D="false" dtr="false" t="normal">B114+1</f>
        <v>38</v>
      </c>
      <c r="C115" s="70" t="s">
        <v>78</v>
      </c>
      <c r="D115" s="70" t="s">
        <v>175</v>
      </c>
      <c r="E115" s="1" t="n">
        <v>2019</v>
      </c>
      <c r="F115" s="65" t="n">
        <v>8242576.63</v>
      </c>
      <c r="G115" s="68" t="n"/>
      <c r="H115" s="68" t="n"/>
      <c r="I115" s="68" t="n">
        <v>806129.91</v>
      </c>
      <c r="J115" s="68" t="n"/>
      <c r="K115" s="68" t="n"/>
      <c r="L115" s="68" t="n"/>
      <c r="M115" s="68" t="n"/>
      <c r="N115" s="68" t="n"/>
      <c r="O115" s="68" t="n">
        <v>4560573.51</v>
      </c>
      <c r="P115" s="68" t="n"/>
      <c r="Q115" s="72" t="n"/>
      <c r="R115" s="68" t="n">
        <v>2768242.37</v>
      </c>
      <c r="S115" s="68" t="n"/>
      <c r="T115" s="68" t="n"/>
      <c r="U115" s="79" t="n">
        <v>107630.84</v>
      </c>
      <c r="V115" s="55" t="n"/>
    </row>
    <row customHeight="true" ht="15" outlineLevel="0" r="116">
      <c r="A116" s="59" t="n">
        <f aca="false" ca="false" dt2D="false" dtr="false" t="normal">A115+1</f>
        <v>100</v>
      </c>
      <c r="B116" s="60" t="n">
        <f aca="false" ca="false" dt2D="false" dtr="false" t="normal">B115+1</f>
        <v>39</v>
      </c>
      <c r="C116" s="70" t="s">
        <v>78</v>
      </c>
      <c r="D116" s="70" t="s">
        <v>176</v>
      </c>
      <c r="E116" s="1" t="n">
        <v>2019</v>
      </c>
      <c r="F116" s="65" t="n">
        <v>4905896.13</v>
      </c>
      <c r="G116" s="68" t="n"/>
      <c r="H116" s="68" t="n"/>
      <c r="I116" s="68" t="n">
        <v>621188.98</v>
      </c>
      <c r="J116" s="68" t="n"/>
      <c r="K116" s="68" t="n"/>
      <c r="L116" s="68" t="n"/>
      <c r="M116" s="68" t="n"/>
      <c r="N116" s="68" t="n"/>
      <c r="O116" s="68" t="n">
        <v>2802193</v>
      </c>
      <c r="P116" s="68" t="n"/>
      <c r="Q116" s="72" t="n"/>
      <c r="R116" s="68" t="n">
        <v>1420593.98</v>
      </c>
      <c r="S116" s="68" t="n"/>
      <c r="T116" s="68" t="n"/>
      <c r="U116" s="79" t="n">
        <v>61920.17</v>
      </c>
      <c r="V116" s="55" t="n"/>
    </row>
    <row customHeight="true" ht="15" outlineLevel="0" r="117">
      <c r="A117" s="59" t="n">
        <f aca="false" ca="false" dt2D="false" dtr="false" t="normal">A116+1</f>
        <v>101</v>
      </c>
      <c r="B117" s="60" t="n">
        <f aca="false" ca="false" dt2D="false" dtr="false" t="normal">B116+1</f>
        <v>40</v>
      </c>
      <c r="C117" s="70" t="s">
        <v>78</v>
      </c>
      <c r="D117" s="70" t="s">
        <v>177</v>
      </c>
      <c r="E117" s="1" t="n">
        <v>2019</v>
      </c>
      <c r="F117" s="65" t="n">
        <v>2253059.01</v>
      </c>
      <c r="G117" s="68" t="n"/>
      <c r="H117" s="68" t="n"/>
      <c r="I117" s="68" t="n"/>
      <c r="J117" s="68" t="n"/>
      <c r="K117" s="68" t="n"/>
      <c r="L117" s="68" t="n"/>
      <c r="M117" s="68" t="n"/>
      <c r="N117" s="68" t="n"/>
      <c r="O117" s="68" t="n">
        <v>895793.24</v>
      </c>
      <c r="P117" s="68" t="n"/>
      <c r="Q117" s="72" t="n"/>
      <c r="R117" s="68" t="n">
        <v>1328436.2</v>
      </c>
      <c r="S117" s="68" t="n"/>
      <c r="T117" s="68" t="n"/>
      <c r="U117" s="79" t="n">
        <v>28829.57</v>
      </c>
      <c r="V117" s="55" t="n"/>
    </row>
    <row customHeight="true" ht="15" outlineLevel="0" r="118">
      <c r="A118" s="59" t="n">
        <f aca="false" ca="false" dt2D="false" dtr="false" t="normal">A117+1</f>
        <v>102</v>
      </c>
      <c r="B118" s="60" t="n">
        <f aca="false" ca="false" dt2D="false" dtr="false" t="normal">B117+1</f>
        <v>41</v>
      </c>
      <c r="C118" s="70" t="s">
        <v>178</v>
      </c>
      <c r="D118" s="70" t="s">
        <v>179</v>
      </c>
      <c r="E118" s="1" t="n">
        <v>2019</v>
      </c>
      <c r="F118" s="65" t="n">
        <v>1216292.75</v>
      </c>
      <c r="G118" s="68" t="n"/>
      <c r="H118" s="68" t="n"/>
      <c r="I118" s="68" t="n">
        <v>1216292.75</v>
      </c>
      <c r="J118" s="68" t="n"/>
      <c r="K118" s="68" t="n"/>
      <c r="L118" s="68" t="n"/>
      <c r="M118" s="68" t="n"/>
      <c r="N118" s="68" t="n"/>
      <c r="O118" s="68" t="n"/>
      <c r="P118" s="68" t="n"/>
      <c r="Q118" s="72" t="n"/>
      <c r="R118" s="68" t="n"/>
      <c r="S118" s="68" t="n"/>
      <c r="T118" s="68" t="n"/>
      <c r="U118" s="79" t="n">
        <v>0</v>
      </c>
      <c r="V118" s="55" t="n"/>
    </row>
    <row customHeight="true" ht="15" outlineLevel="0" r="119">
      <c r="A119" s="59" t="n">
        <f aca="false" ca="false" dt2D="false" dtr="false" t="normal">A118+1</f>
        <v>103</v>
      </c>
      <c r="B119" s="60" t="n">
        <f aca="false" ca="false" dt2D="false" dtr="false" t="normal">B118+1</f>
        <v>42</v>
      </c>
      <c r="C119" s="70" t="s">
        <v>178</v>
      </c>
      <c r="D119" s="70" t="s">
        <v>180</v>
      </c>
      <c r="E119" s="1" t="n">
        <v>2019</v>
      </c>
      <c r="F119" s="65" t="n">
        <v>904939.27</v>
      </c>
      <c r="G119" s="68" t="n"/>
      <c r="H119" s="68" t="n"/>
      <c r="I119" s="68" t="n">
        <v>895705.2</v>
      </c>
      <c r="J119" s="68" t="n"/>
      <c r="K119" s="68" t="n"/>
      <c r="L119" s="68" t="n"/>
      <c r="M119" s="68" t="n"/>
      <c r="N119" s="68" t="n"/>
      <c r="O119" s="68" t="n"/>
      <c r="P119" s="68" t="n"/>
      <c r="Q119" s="72" t="n"/>
      <c r="R119" s="68" t="n"/>
      <c r="S119" s="68" t="n"/>
      <c r="T119" s="68" t="n"/>
      <c r="U119" s="79" t="n">
        <v>9234.07</v>
      </c>
      <c r="V119" s="55" t="n"/>
    </row>
    <row customHeight="true" ht="15" outlineLevel="0" r="120">
      <c r="A120" s="59" t="n">
        <f aca="false" ca="false" dt2D="false" dtr="false" t="normal">A119+1</f>
        <v>104</v>
      </c>
      <c r="B120" s="60" t="n">
        <f aca="false" ca="false" dt2D="false" dtr="false" t="normal">B119+1</f>
        <v>43</v>
      </c>
      <c r="C120" s="70" t="s">
        <v>178</v>
      </c>
      <c r="D120" s="70" t="s">
        <v>181</v>
      </c>
      <c r="E120" s="1" t="n">
        <v>2019</v>
      </c>
      <c r="F120" s="65" t="n">
        <v>856903.95</v>
      </c>
      <c r="G120" s="68" t="n"/>
      <c r="H120" s="68" t="n"/>
      <c r="I120" s="68" t="n">
        <v>847689.93</v>
      </c>
      <c r="J120" s="68" t="n"/>
      <c r="K120" s="68" t="n"/>
      <c r="L120" s="68" t="n"/>
      <c r="M120" s="68" t="n"/>
      <c r="N120" s="68" t="n"/>
      <c r="O120" s="68" t="n"/>
      <c r="P120" s="68" t="n"/>
      <c r="Q120" s="72" t="n"/>
      <c r="R120" s="68" t="n"/>
      <c r="S120" s="68" t="n"/>
      <c r="T120" s="68" t="n"/>
      <c r="U120" s="79" t="n">
        <v>9214.02</v>
      </c>
      <c r="V120" s="55" t="n"/>
    </row>
    <row customHeight="true" ht="15" outlineLevel="0" r="121">
      <c r="A121" s="59" t="n">
        <f aca="false" ca="false" dt2D="false" dtr="false" t="normal">A120+1</f>
        <v>105</v>
      </c>
      <c r="B121" s="60" t="n">
        <f aca="false" ca="false" dt2D="false" dtr="false" t="normal">B120+1</f>
        <v>44</v>
      </c>
      <c r="C121" s="70" t="s">
        <v>178</v>
      </c>
      <c r="D121" s="70" t="s">
        <v>182</v>
      </c>
      <c r="E121" s="1" t="n">
        <v>2019</v>
      </c>
      <c r="F121" s="65" t="n">
        <v>1659637.91</v>
      </c>
      <c r="G121" s="68" t="n"/>
      <c r="H121" s="68" t="n"/>
      <c r="I121" s="68" t="n">
        <v>1643205.85</v>
      </c>
      <c r="J121" s="68" t="n"/>
      <c r="K121" s="68" t="n"/>
      <c r="L121" s="68" t="n"/>
      <c r="M121" s="68" t="n"/>
      <c r="N121" s="68" t="n"/>
      <c r="O121" s="68" t="n"/>
      <c r="P121" s="68" t="n"/>
      <c r="Q121" s="72" t="n"/>
      <c r="R121" s="68" t="n"/>
      <c r="S121" s="68" t="n"/>
      <c r="T121" s="68" t="n"/>
      <c r="U121" s="79" t="n">
        <v>16432.06</v>
      </c>
      <c r="V121" s="55" t="n"/>
    </row>
    <row customHeight="true" ht="15" outlineLevel="0" r="122">
      <c r="A122" s="59" t="n">
        <f aca="false" ca="false" dt2D="false" dtr="false" t="normal">A121+1</f>
        <v>106</v>
      </c>
      <c r="B122" s="60" t="n">
        <f aca="false" ca="false" dt2D="false" dtr="false" t="normal">B121+1</f>
        <v>45</v>
      </c>
      <c r="C122" s="70" t="s">
        <v>178</v>
      </c>
      <c r="D122" s="70" t="s">
        <v>183</v>
      </c>
      <c r="E122" s="1" t="n">
        <v>2019</v>
      </c>
      <c r="F122" s="65" t="n">
        <v>5009707.89</v>
      </c>
      <c r="G122" s="68" t="n"/>
      <c r="H122" s="68" t="n"/>
      <c r="I122" s="68" t="n"/>
      <c r="J122" s="68" t="n">
        <v>531435.63</v>
      </c>
      <c r="K122" s="68" t="n"/>
      <c r="L122" s="68" t="n"/>
      <c r="M122" s="68" t="n"/>
      <c r="N122" s="68" t="n"/>
      <c r="O122" s="68" t="n">
        <v>4478272.26</v>
      </c>
      <c r="P122" s="68" t="n"/>
      <c r="Q122" s="72" t="n"/>
      <c r="R122" s="68" t="n"/>
      <c r="S122" s="68" t="n"/>
      <c r="T122" s="68" t="n"/>
      <c r="U122" s="79" t="n">
        <v>0</v>
      </c>
      <c r="V122" s="55" t="n"/>
    </row>
    <row customHeight="true" ht="15" outlineLevel="0" r="123">
      <c r="A123" s="59" t="n">
        <f aca="false" ca="false" dt2D="false" dtr="false" t="normal">A122+1</f>
        <v>107</v>
      </c>
      <c r="B123" s="60" t="n">
        <f aca="false" ca="false" dt2D="false" dtr="false" t="normal">B122+1</f>
        <v>46</v>
      </c>
      <c r="C123" s="70" t="s">
        <v>106</v>
      </c>
      <c r="D123" s="70" t="s">
        <v>184</v>
      </c>
      <c r="E123" s="1" t="n">
        <v>2019</v>
      </c>
      <c r="F123" s="65" t="n">
        <v>4990304.79</v>
      </c>
      <c r="G123" s="68" t="n"/>
      <c r="H123" s="68" t="n"/>
      <c r="I123" s="68" t="n"/>
      <c r="J123" s="68" t="n"/>
      <c r="K123" s="68" t="n"/>
      <c r="L123" s="68" t="n"/>
      <c r="M123" s="68" t="n"/>
      <c r="N123" s="68" t="n"/>
      <c r="O123" s="68" t="n">
        <v>1401060.34</v>
      </c>
      <c r="P123" s="68" t="n"/>
      <c r="Q123" s="72" t="n">
        <v>3379911.46</v>
      </c>
      <c r="R123" s="68" t="n">
        <v>132590.64</v>
      </c>
      <c r="S123" s="68" t="n"/>
      <c r="T123" s="68" t="n"/>
      <c r="U123" s="79" t="n">
        <v>76742.35</v>
      </c>
      <c r="V123" s="55" t="n"/>
    </row>
    <row customHeight="true" ht="15" outlineLevel="0" r="124">
      <c r="A124" s="59" t="n">
        <f aca="false" ca="false" dt2D="false" dtr="false" t="normal">A123+1</f>
        <v>108</v>
      </c>
      <c r="B124" s="60" t="n">
        <f aca="false" ca="false" dt2D="false" dtr="false" t="normal">B123+1</f>
        <v>47</v>
      </c>
      <c r="C124" s="70" t="s">
        <v>106</v>
      </c>
      <c r="D124" s="70" t="s">
        <v>185</v>
      </c>
      <c r="E124" s="1" t="n">
        <v>2019</v>
      </c>
      <c r="F124" s="65" t="n">
        <v>3991516.06</v>
      </c>
      <c r="G124" s="68" t="n"/>
      <c r="H124" s="68" t="n"/>
      <c r="I124" s="68" t="n">
        <v>146841.51</v>
      </c>
      <c r="J124" s="68" t="n"/>
      <c r="K124" s="68" t="n"/>
      <c r="L124" s="68" t="n"/>
      <c r="M124" s="68" t="n"/>
      <c r="N124" s="68" t="n"/>
      <c r="O124" s="68" t="n">
        <v>289753.42</v>
      </c>
      <c r="P124" s="68" t="n"/>
      <c r="Q124" s="72" t="n">
        <v>3354438.83</v>
      </c>
      <c r="R124" s="68" t="n">
        <v>148728.04</v>
      </c>
      <c r="S124" s="68" t="n"/>
      <c r="T124" s="68" t="n"/>
      <c r="U124" s="79" t="n">
        <v>51754.26</v>
      </c>
      <c r="V124" s="55" t="n"/>
    </row>
    <row customHeight="true" ht="15" outlineLevel="0" r="125">
      <c r="A125" s="59" t="n">
        <f aca="false" ca="false" dt2D="false" dtr="false" t="normal">A124+1</f>
        <v>109</v>
      </c>
      <c r="B125" s="60" t="n">
        <f aca="false" ca="false" dt2D="false" dtr="false" t="normal">B124+1</f>
        <v>48</v>
      </c>
      <c r="C125" s="70" t="s">
        <v>106</v>
      </c>
      <c r="D125" s="70" t="s">
        <v>186</v>
      </c>
      <c r="E125" s="1" t="n">
        <v>2019</v>
      </c>
      <c r="F125" s="65" t="n">
        <v>4893035.94</v>
      </c>
      <c r="G125" s="68" t="n"/>
      <c r="H125" s="68" t="n"/>
      <c r="I125" s="68" t="n"/>
      <c r="J125" s="68" t="n">
        <v>65712.06</v>
      </c>
      <c r="K125" s="68" t="n"/>
      <c r="L125" s="68" t="n"/>
      <c r="M125" s="68" t="n"/>
      <c r="N125" s="68" t="n"/>
      <c r="O125" s="68" t="n">
        <v>1319976.4</v>
      </c>
      <c r="P125" s="68" t="n"/>
      <c r="Q125" s="72" t="n">
        <v>3340412.68</v>
      </c>
      <c r="R125" s="68" t="n">
        <v>103494.3</v>
      </c>
      <c r="S125" s="68" t="n"/>
      <c r="T125" s="68" t="n"/>
      <c r="U125" s="79" t="n">
        <v>63440.5</v>
      </c>
      <c r="V125" s="55" t="n"/>
    </row>
    <row customHeight="true" ht="15" outlineLevel="0" r="126">
      <c r="A126" s="59" t="n">
        <f aca="false" ca="false" dt2D="false" dtr="false" t="normal">A125+1</f>
        <v>110</v>
      </c>
      <c r="B126" s="60" t="n">
        <f aca="false" ca="false" dt2D="false" dtr="false" t="normal">B125+1</f>
        <v>49</v>
      </c>
      <c r="C126" s="70" t="s">
        <v>106</v>
      </c>
      <c r="D126" s="70" t="s">
        <v>187</v>
      </c>
      <c r="E126" s="1" t="n">
        <v>2019</v>
      </c>
      <c r="F126" s="65" t="n">
        <v>5875365.3</v>
      </c>
      <c r="G126" s="68" t="n">
        <v>381336.25</v>
      </c>
      <c r="H126" s="68" t="n">
        <v>366381.51</v>
      </c>
      <c r="I126" s="68" t="n"/>
      <c r="J126" s="68" t="n">
        <v>230302.57</v>
      </c>
      <c r="K126" s="68" t="n"/>
      <c r="L126" s="68" t="n"/>
      <c r="M126" s="68" t="n"/>
      <c r="N126" s="68" t="n"/>
      <c r="O126" s="68" t="n">
        <v>1148746.27</v>
      </c>
      <c r="P126" s="68" t="n"/>
      <c r="Q126" s="72" t="n">
        <v>3538340.19</v>
      </c>
      <c r="R126" s="68" t="n">
        <v>120182.99</v>
      </c>
      <c r="S126" s="68" t="n"/>
      <c r="T126" s="68" t="n"/>
      <c r="U126" s="79" t="n">
        <v>90075.52</v>
      </c>
      <c r="V126" s="55" t="n"/>
    </row>
    <row customHeight="true" ht="15" outlineLevel="0" r="127">
      <c r="A127" s="59" t="n">
        <f aca="false" ca="false" dt2D="false" dtr="false" t="normal">A126+1</f>
        <v>111</v>
      </c>
      <c r="B127" s="60" t="n">
        <f aca="false" ca="false" dt2D="false" dtr="false" t="normal">B126+1</f>
        <v>50</v>
      </c>
      <c r="C127" s="70" t="s">
        <v>106</v>
      </c>
      <c r="D127" s="70" t="s">
        <v>188</v>
      </c>
      <c r="E127" s="1" t="n">
        <v>2019</v>
      </c>
      <c r="F127" s="65" t="n">
        <v>6419485.53</v>
      </c>
      <c r="G127" s="68" t="n">
        <v>655836.46</v>
      </c>
      <c r="H127" s="68" t="n">
        <v>400108.85</v>
      </c>
      <c r="I127" s="68" t="n"/>
      <c r="J127" s="68" t="n">
        <v>206346.62</v>
      </c>
      <c r="K127" s="68" t="n"/>
      <c r="L127" s="68" t="n"/>
      <c r="M127" s="68" t="n"/>
      <c r="N127" s="68" t="n"/>
      <c r="O127" s="68" t="n">
        <v>1408179.06</v>
      </c>
      <c r="P127" s="68" t="n"/>
      <c r="Q127" s="72" t="n">
        <v>3535858.16</v>
      </c>
      <c r="R127" s="68" t="n">
        <v>115728.52</v>
      </c>
      <c r="S127" s="68" t="n"/>
      <c r="T127" s="68" t="n"/>
      <c r="U127" s="79" t="n">
        <v>97427.86</v>
      </c>
      <c r="V127" s="55" t="n"/>
    </row>
    <row customHeight="true" ht="15" outlineLevel="0" r="128">
      <c r="A128" s="59" t="n">
        <f aca="false" ca="false" dt2D="false" dtr="false" t="normal">A127+1</f>
        <v>112</v>
      </c>
      <c r="B128" s="60" t="n">
        <f aca="false" ca="false" dt2D="false" dtr="false" t="normal">B127+1</f>
        <v>51</v>
      </c>
      <c r="C128" s="70" t="s">
        <v>106</v>
      </c>
      <c r="D128" s="70" t="s">
        <v>189</v>
      </c>
      <c r="E128" s="1" t="n">
        <v>2019</v>
      </c>
      <c r="F128" s="65" t="n">
        <v>7000477.26</v>
      </c>
      <c r="G128" s="68" t="n"/>
      <c r="H128" s="68" t="n"/>
      <c r="I128" s="68" t="n">
        <v>150016.46</v>
      </c>
      <c r="J128" s="68" t="n">
        <v>76357.74</v>
      </c>
      <c r="K128" s="68" t="n"/>
      <c r="L128" s="68" t="n"/>
      <c r="M128" s="68" t="n"/>
      <c r="N128" s="68" t="n"/>
      <c r="O128" s="68" t="n">
        <v>2146535.58</v>
      </c>
      <c r="P128" s="68" t="n"/>
      <c r="Q128" s="72" t="n">
        <v>4048194.48</v>
      </c>
      <c r="R128" s="68" t="n">
        <v>84171.09</v>
      </c>
      <c r="S128" s="68" t="n">
        <v>411554.64</v>
      </c>
      <c r="T128" s="68" t="n"/>
      <c r="U128" s="79" t="n">
        <v>83647.27</v>
      </c>
      <c r="V128" s="55" t="n"/>
    </row>
    <row customHeight="true" ht="15" outlineLevel="0" r="129">
      <c r="A129" s="59" t="n">
        <f aca="false" ca="false" dt2D="false" dtr="false" t="normal">A128+1</f>
        <v>113</v>
      </c>
      <c r="B129" s="60" t="n">
        <f aca="false" ca="false" dt2D="false" dtr="false" t="normal">B128+1</f>
        <v>52</v>
      </c>
      <c r="C129" s="70" t="s">
        <v>119</v>
      </c>
      <c r="D129" s="70" t="s">
        <v>190</v>
      </c>
      <c r="E129" s="1" t="n">
        <v>2019</v>
      </c>
      <c r="F129" s="65" t="n">
        <v>2068469.89</v>
      </c>
      <c r="G129" s="68" t="n"/>
      <c r="H129" s="68" t="n"/>
      <c r="I129" s="68" t="n"/>
      <c r="J129" s="68" t="n"/>
      <c r="K129" s="68" t="n"/>
      <c r="L129" s="68" t="n"/>
      <c r="M129" s="68" t="n"/>
      <c r="N129" s="68" t="n"/>
      <c r="O129" s="68" t="n">
        <v>2048889.8</v>
      </c>
      <c r="P129" s="68" t="n"/>
      <c r="Q129" s="72" t="n"/>
      <c r="R129" s="68" t="n"/>
      <c r="S129" s="68" t="n"/>
      <c r="T129" s="68" t="n"/>
      <c r="U129" s="79" t="n">
        <v>19580.09</v>
      </c>
      <c r="V129" s="55" t="n"/>
    </row>
    <row customHeight="true" ht="15" outlineLevel="0" r="130">
      <c r="A130" s="59" t="n">
        <f aca="false" ca="false" dt2D="false" dtr="false" t="normal">A129+1</f>
        <v>114</v>
      </c>
      <c r="B130" s="60" t="n">
        <f aca="false" ca="false" dt2D="false" dtr="false" t="normal">B129+1</f>
        <v>53</v>
      </c>
      <c r="C130" s="70" t="s">
        <v>119</v>
      </c>
      <c r="D130" s="70" t="s">
        <v>191</v>
      </c>
      <c r="E130" s="1" t="n">
        <v>2019</v>
      </c>
      <c r="F130" s="65" t="n">
        <v>2099909.24</v>
      </c>
      <c r="G130" s="68" t="n"/>
      <c r="H130" s="68" t="n"/>
      <c r="I130" s="68" t="n"/>
      <c r="J130" s="68" t="n"/>
      <c r="K130" s="68" t="n"/>
      <c r="L130" s="68" t="n"/>
      <c r="M130" s="68" t="n"/>
      <c r="N130" s="68" t="n"/>
      <c r="O130" s="68" t="n">
        <v>2080032.95</v>
      </c>
      <c r="P130" s="68" t="n"/>
      <c r="Q130" s="72" t="n"/>
      <c r="R130" s="68" t="n"/>
      <c r="S130" s="68" t="n"/>
      <c r="T130" s="68" t="n"/>
      <c r="U130" s="79" t="n">
        <v>19876.29</v>
      </c>
      <c r="V130" s="55" t="n"/>
    </row>
    <row customHeight="true" ht="15" outlineLevel="0" r="131">
      <c r="A131" s="59" t="n">
        <f aca="false" ca="false" dt2D="false" dtr="false" t="normal">A130+1</f>
        <v>115</v>
      </c>
      <c r="B131" s="60" t="n">
        <f aca="false" ca="false" dt2D="false" dtr="false" t="normal">B130+1</f>
        <v>54</v>
      </c>
      <c r="C131" s="70" t="s">
        <v>192</v>
      </c>
      <c r="D131" s="70" t="s">
        <v>193</v>
      </c>
      <c r="E131" s="1" t="n">
        <v>2019</v>
      </c>
      <c r="F131" s="65" t="n">
        <v>9416688.57</v>
      </c>
      <c r="G131" s="68" t="n"/>
      <c r="H131" s="68" t="n"/>
      <c r="I131" s="68" t="n"/>
      <c r="J131" s="68" t="n"/>
      <c r="K131" s="68" t="n"/>
      <c r="L131" s="68" t="n"/>
      <c r="M131" s="68" t="n"/>
      <c r="N131" s="68" t="n"/>
      <c r="O131" s="68" t="n">
        <v>3984904.27</v>
      </c>
      <c r="P131" s="68" t="n"/>
      <c r="Q131" s="72" t="n">
        <v>5322656.66</v>
      </c>
      <c r="R131" s="68" t="n"/>
      <c r="S131" s="68" t="n"/>
      <c r="T131" s="68" t="n"/>
      <c r="U131" s="79" t="n">
        <v>109127.64</v>
      </c>
      <c r="V131" s="55" t="n"/>
    </row>
    <row customHeight="true" ht="15" outlineLevel="0" r="132">
      <c r="A132" s="59" t="n">
        <f aca="false" ca="false" dt2D="false" dtr="false" t="normal">A131+1</f>
        <v>116</v>
      </c>
      <c r="B132" s="60" t="n">
        <f aca="false" ca="false" dt2D="false" dtr="false" t="normal">B131+1</f>
        <v>55</v>
      </c>
      <c r="C132" s="70" t="s">
        <v>194</v>
      </c>
      <c r="D132" s="70" t="s">
        <v>195</v>
      </c>
      <c r="E132" s="1" t="n">
        <v>2019</v>
      </c>
      <c r="F132" s="65" t="n">
        <v>2603728.82</v>
      </c>
      <c r="G132" s="68" t="n"/>
      <c r="H132" s="68" t="n"/>
      <c r="I132" s="68" t="n">
        <v>1122279.37</v>
      </c>
      <c r="J132" s="68" t="n">
        <v>1441970.42</v>
      </c>
      <c r="K132" s="68" t="n"/>
      <c r="L132" s="68" t="n"/>
      <c r="M132" s="68" t="n"/>
      <c r="N132" s="68" t="n"/>
      <c r="O132" s="68" t="n"/>
      <c r="P132" s="68" t="n"/>
      <c r="Q132" s="72" t="n"/>
      <c r="R132" s="68" t="n"/>
      <c r="S132" s="68" t="n"/>
      <c r="T132" s="68" t="n"/>
      <c r="U132" s="79" t="n">
        <v>39479.03</v>
      </c>
      <c r="V132" s="55" t="n"/>
    </row>
    <row customHeight="true" ht="15" outlineLevel="0" r="133">
      <c r="A133" s="59" t="n">
        <f aca="false" ca="false" dt2D="false" dtr="false" t="normal">A132+1</f>
        <v>117</v>
      </c>
      <c r="B133" s="60" t="n">
        <f aca="false" ca="false" dt2D="false" dtr="false" t="normal">B132+1</f>
        <v>56</v>
      </c>
      <c r="C133" s="70" t="s">
        <v>194</v>
      </c>
      <c r="D133" s="70" t="s">
        <v>196</v>
      </c>
      <c r="E133" s="1" t="n">
        <v>2019</v>
      </c>
      <c r="F133" s="65" t="n">
        <v>181993.15</v>
      </c>
      <c r="G133" s="68" t="n"/>
      <c r="H133" s="68" t="n"/>
      <c r="I133" s="68" t="n">
        <v>180304.25</v>
      </c>
      <c r="J133" s="68" t="n"/>
      <c r="K133" s="68" t="n"/>
      <c r="L133" s="68" t="n"/>
      <c r="M133" s="68" t="n"/>
      <c r="N133" s="68" t="n"/>
      <c r="O133" s="68" t="n"/>
      <c r="P133" s="68" t="n"/>
      <c r="Q133" s="72" t="n"/>
      <c r="R133" s="68" t="n"/>
      <c r="S133" s="68" t="n"/>
      <c r="T133" s="68" t="n"/>
      <c r="U133" s="79" t="n">
        <v>1688.9</v>
      </c>
      <c r="V133" s="55" t="n"/>
    </row>
    <row customHeight="true" ht="15" outlineLevel="0" r="134">
      <c r="A134" s="59" t="n">
        <f aca="false" ca="false" dt2D="false" dtr="false" t="normal">A133+1</f>
        <v>118</v>
      </c>
      <c r="B134" s="60" t="n">
        <f aca="false" ca="false" dt2D="false" dtr="false" t="normal">B133+1</f>
        <v>57</v>
      </c>
      <c r="C134" s="70" t="s">
        <v>194</v>
      </c>
      <c r="D134" s="70" t="s">
        <v>197</v>
      </c>
      <c r="E134" s="1" t="n">
        <v>2019</v>
      </c>
      <c r="F134" s="65" t="n">
        <v>773687.49</v>
      </c>
      <c r="G134" s="68" t="n"/>
      <c r="H134" s="68" t="n"/>
      <c r="I134" s="68" t="n">
        <v>168886.88</v>
      </c>
      <c r="J134" s="68" t="n">
        <v>594333.61</v>
      </c>
      <c r="K134" s="68" t="n"/>
      <c r="L134" s="68" t="n"/>
      <c r="M134" s="68" t="n"/>
      <c r="N134" s="68" t="n"/>
      <c r="O134" s="68" t="n"/>
      <c r="P134" s="68" t="n"/>
      <c r="Q134" s="72" t="n"/>
      <c r="R134" s="68" t="n"/>
      <c r="S134" s="68" t="n"/>
      <c r="T134" s="68" t="n"/>
      <c r="U134" s="79" t="n">
        <v>10467</v>
      </c>
      <c r="V134" s="55" t="n"/>
    </row>
    <row customHeight="true" ht="15" outlineLevel="0" r="135">
      <c r="A135" s="59" t="n">
        <f aca="false" ca="false" dt2D="false" dtr="false" t="normal">A134+1</f>
        <v>119</v>
      </c>
      <c r="B135" s="60" t="n">
        <f aca="false" ca="false" dt2D="false" dtr="false" t="normal">B134+1</f>
        <v>58</v>
      </c>
      <c r="C135" s="70" t="s">
        <v>125</v>
      </c>
      <c r="D135" s="70" t="s">
        <v>198</v>
      </c>
      <c r="E135" s="1" t="n">
        <v>2019</v>
      </c>
      <c r="F135" s="65" t="n">
        <v>1059810.8</v>
      </c>
      <c r="G135" s="68" t="n"/>
      <c r="H135" s="68" t="n"/>
      <c r="I135" s="68" t="n">
        <v>1042484.41</v>
      </c>
      <c r="J135" s="68" t="n"/>
      <c r="K135" s="68" t="n"/>
      <c r="L135" s="68" t="n"/>
      <c r="M135" s="68" t="n"/>
      <c r="N135" s="68" t="n"/>
      <c r="O135" s="68" t="n"/>
      <c r="P135" s="68" t="n"/>
      <c r="Q135" s="72" t="n"/>
      <c r="R135" s="68" t="n"/>
      <c r="S135" s="68" t="n"/>
      <c r="T135" s="68" t="n"/>
      <c r="U135" s="79" t="n">
        <v>17326.39</v>
      </c>
      <c r="V135" s="55" t="n"/>
    </row>
    <row customHeight="true" ht="15" outlineLevel="0" r="136">
      <c r="A136" s="59" t="n">
        <f aca="false" ca="false" dt2D="false" dtr="false" t="normal">A135+1</f>
        <v>120</v>
      </c>
      <c r="B136" s="60" t="n">
        <f aca="false" ca="false" dt2D="false" dtr="false" t="normal">B135+1</f>
        <v>59</v>
      </c>
      <c r="C136" s="70" t="s">
        <v>125</v>
      </c>
      <c r="D136" s="70" t="s">
        <v>199</v>
      </c>
      <c r="E136" s="1" t="n">
        <v>2019</v>
      </c>
      <c r="F136" s="65" t="n">
        <v>409388.53</v>
      </c>
      <c r="G136" s="68" t="n"/>
      <c r="H136" s="68" t="n"/>
      <c r="I136" s="68" t="n">
        <v>401612.63</v>
      </c>
      <c r="J136" s="68" t="n"/>
      <c r="K136" s="68" t="n"/>
      <c r="L136" s="68" t="n"/>
      <c r="M136" s="68" t="n"/>
      <c r="N136" s="68" t="n"/>
      <c r="O136" s="68" t="n"/>
      <c r="P136" s="68" t="n"/>
      <c r="Q136" s="72" t="n"/>
      <c r="R136" s="68" t="n"/>
      <c r="S136" s="68" t="n"/>
      <c r="T136" s="68" t="n"/>
      <c r="U136" s="79" t="n">
        <v>7775.9</v>
      </c>
      <c r="V136" s="55" t="n"/>
    </row>
    <row customHeight="true" ht="15" outlineLevel="0" r="137">
      <c r="A137" s="59" t="n">
        <f aca="false" ca="false" dt2D="false" dtr="false" t="normal">A136+1</f>
        <v>121</v>
      </c>
      <c r="B137" s="60" t="n">
        <f aca="false" ca="false" dt2D="false" dtr="false" t="normal">B136+1</f>
        <v>60</v>
      </c>
      <c r="C137" s="70" t="s">
        <v>125</v>
      </c>
      <c r="D137" s="70" t="s">
        <v>200</v>
      </c>
      <c r="E137" s="1" t="n">
        <v>2019</v>
      </c>
      <c r="F137" s="65" t="n">
        <v>360173.09</v>
      </c>
      <c r="G137" s="68" t="n"/>
      <c r="H137" s="68" t="n"/>
      <c r="I137" s="68" t="n">
        <v>356860.35</v>
      </c>
      <c r="J137" s="68" t="n"/>
      <c r="K137" s="68" t="n"/>
      <c r="L137" s="68" t="n"/>
      <c r="M137" s="68" t="n"/>
      <c r="N137" s="68" t="n"/>
      <c r="O137" s="68" t="n"/>
      <c r="P137" s="68" t="n"/>
      <c r="Q137" s="72" t="n"/>
      <c r="R137" s="68" t="n"/>
      <c r="S137" s="68" t="n"/>
      <c r="T137" s="68" t="n"/>
      <c r="U137" s="79" t="n">
        <v>3312.74</v>
      </c>
      <c r="V137" s="55" t="n"/>
    </row>
    <row customHeight="true" ht="15" outlineLevel="0" r="138">
      <c r="A138" s="59" t="n">
        <f aca="false" ca="false" dt2D="false" dtr="false" t="normal">A137+1</f>
        <v>122</v>
      </c>
      <c r="B138" s="60" t="n">
        <f aca="false" ca="false" dt2D="false" dtr="false" t="normal">B137+1</f>
        <v>61</v>
      </c>
      <c r="C138" s="70" t="s">
        <v>125</v>
      </c>
      <c r="D138" s="70" t="s">
        <v>201</v>
      </c>
      <c r="E138" s="1" t="n">
        <v>2019</v>
      </c>
      <c r="F138" s="65" t="n">
        <v>5855376.76</v>
      </c>
      <c r="G138" s="68" t="n">
        <v>4666829.27</v>
      </c>
      <c r="H138" s="68" t="n"/>
      <c r="I138" s="68" t="n">
        <v>1085451.98</v>
      </c>
      <c r="J138" s="68" t="n"/>
      <c r="K138" s="68" t="n"/>
      <c r="L138" s="68" t="n"/>
      <c r="M138" s="68" t="n"/>
      <c r="N138" s="68" t="n"/>
      <c r="O138" s="68" t="n"/>
      <c r="P138" s="68" t="n"/>
      <c r="Q138" s="72" t="n"/>
      <c r="R138" s="68" t="n"/>
      <c r="S138" s="68" t="n"/>
      <c r="T138" s="68" t="n"/>
      <c r="U138" s="79" t="n">
        <v>103095.51</v>
      </c>
      <c r="V138" s="55" t="n"/>
    </row>
    <row customHeight="true" ht="15" outlineLevel="0" r="139">
      <c r="A139" s="59" t="n">
        <f aca="false" ca="false" dt2D="false" dtr="false" t="normal">A138+1</f>
        <v>123</v>
      </c>
      <c r="B139" s="60" t="n">
        <f aca="false" ca="false" dt2D="false" dtr="false" t="normal">B138+1</f>
        <v>62</v>
      </c>
      <c r="C139" s="70" t="s">
        <v>125</v>
      </c>
      <c r="D139" s="70" t="s">
        <v>202</v>
      </c>
      <c r="E139" s="1" t="n">
        <v>2019</v>
      </c>
      <c r="F139" s="65" t="n">
        <v>2487594.48</v>
      </c>
      <c r="G139" s="68" t="n">
        <v>2054846.54</v>
      </c>
      <c r="H139" s="68" t="n"/>
      <c r="I139" s="68" t="n">
        <v>392427.17</v>
      </c>
      <c r="J139" s="68" t="n"/>
      <c r="K139" s="68" t="n"/>
      <c r="L139" s="68" t="n"/>
      <c r="M139" s="68" t="n"/>
      <c r="N139" s="68" t="n"/>
      <c r="O139" s="68" t="n"/>
      <c r="P139" s="68" t="n"/>
      <c r="Q139" s="72" t="n"/>
      <c r="R139" s="68" t="n"/>
      <c r="S139" s="68" t="n"/>
      <c r="T139" s="68" t="n"/>
      <c r="U139" s="79" t="n">
        <v>40320.77</v>
      </c>
      <c r="V139" s="55" t="n"/>
    </row>
    <row customHeight="true" ht="15" outlineLevel="0" r="140">
      <c r="A140" s="59" t="n">
        <f aca="false" ca="false" dt2D="false" dtr="false" t="normal">A139+1</f>
        <v>124</v>
      </c>
      <c r="B140" s="60" t="n">
        <f aca="false" ca="false" dt2D="false" dtr="false" t="normal">B139+1</f>
        <v>63</v>
      </c>
      <c r="C140" s="70" t="s">
        <v>125</v>
      </c>
      <c r="D140" s="70" t="s">
        <v>203</v>
      </c>
      <c r="E140" s="1" t="n">
        <v>2019</v>
      </c>
      <c r="F140" s="65" t="n">
        <v>1669468.45</v>
      </c>
      <c r="G140" s="68" t="n"/>
      <c r="H140" s="68" t="n"/>
      <c r="I140" s="68" t="n">
        <v>1653574.1</v>
      </c>
      <c r="J140" s="68" t="n"/>
      <c r="K140" s="68" t="n"/>
      <c r="L140" s="68" t="n"/>
      <c r="M140" s="68" t="n"/>
      <c r="N140" s="68" t="n"/>
      <c r="O140" s="68" t="n"/>
      <c r="P140" s="68" t="n"/>
      <c r="Q140" s="72" t="n"/>
      <c r="R140" s="68" t="n"/>
      <c r="S140" s="68" t="n"/>
      <c r="T140" s="68" t="n"/>
      <c r="U140" s="79" t="n">
        <v>15894.35</v>
      </c>
      <c r="V140" s="55" t="n"/>
    </row>
    <row customHeight="true" ht="15" outlineLevel="0" r="141">
      <c r="A141" s="59" t="n">
        <f aca="false" ca="false" dt2D="false" dtr="false" t="normal">A140+1</f>
        <v>125</v>
      </c>
      <c r="B141" s="60" t="n">
        <f aca="false" ca="false" dt2D="false" dtr="false" t="normal">B140+1</f>
        <v>64</v>
      </c>
      <c r="C141" s="70" t="s">
        <v>125</v>
      </c>
      <c r="D141" s="70" t="s">
        <v>204</v>
      </c>
      <c r="E141" s="1" t="n">
        <v>2019</v>
      </c>
      <c r="F141" s="65" t="n">
        <v>1477877.88</v>
      </c>
      <c r="G141" s="68" t="n"/>
      <c r="H141" s="68" t="n"/>
      <c r="I141" s="68" t="n">
        <v>1448946.23</v>
      </c>
      <c r="J141" s="68" t="n"/>
      <c r="K141" s="68" t="n"/>
      <c r="L141" s="68" t="n"/>
      <c r="M141" s="68" t="n"/>
      <c r="N141" s="68" t="n"/>
      <c r="O141" s="68" t="n"/>
      <c r="P141" s="68" t="n"/>
      <c r="Q141" s="72" t="n"/>
      <c r="R141" s="68" t="n"/>
      <c r="S141" s="68" t="n"/>
      <c r="T141" s="68" t="n"/>
      <c r="U141" s="79" t="n">
        <v>28931.65</v>
      </c>
      <c r="V141" s="55" t="n"/>
    </row>
    <row customHeight="true" ht="15" outlineLevel="0" r="142">
      <c r="A142" s="59" t="n">
        <f aca="false" ca="false" dt2D="false" dtr="false" t="normal">A141+1</f>
        <v>126</v>
      </c>
      <c r="B142" s="60" t="n">
        <f aca="false" ca="false" dt2D="false" dtr="false" t="normal">B141+1</f>
        <v>65</v>
      </c>
      <c r="C142" s="70" t="s">
        <v>125</v>
      </c>
      <c r="D142" s="70" t="s">
        <v>205</v>
      </c>
      <c r="E142" s="1" t="n">
        <v>2019</v>
      </c>
      <c r="F142" s="65" t="n">
        <v>6294364.33</v>
      </c>
      <c r="G142" s="68" t="n">
        <v>4050346.62</v>
      </c>
      <c r="H142" s="68" t="n"/>
      <c r="I142" s="68" t="n">
        <v>895831.78</v>
      </c>
      <c r="J142" s="68" t="n">
        <v>1253072.53</v>
      </c>
      <c r="K142" s="68" t="n"/>
      <c r="L142" s="68" t="n"/>
      <c r="M142" s="68" t="n"/>
      <c r="N142" s="68" t="n"/>
      <c r="O142" s="68" t="n"/>
      <c r="P142" s="68" t="n"/>
      <c r="Q142" s="72" t="n"/>
      <c r="R142" s="68" t="n"/>
      <c r="S142" s="68" t="n"/>
      <c r="T142" s="68" t="n"/>
      <c r="U142" s="79" t="n">
        <v>95113.4</v>
      </c>
      <c r="V142" s="55" t="n"/>
    </row>
    <row customHeight="true" ht="15" outlineLevel="0" r="143">
      <c r="A143" s="59" t="n">
        <f aca="false" ca="false" dt2D="false" dtr="false" t="normal">A142+1</f>
        <v>127</v>
      </c>
      <c r="B143" s="60" t="n">
        <f aca="false" ca="false" dt2D="false" dtr="false" t="normal">B142+1</f>
        <v>66</v>
      </c>
      <c r="C143" s="70" t="s">
        <v>125</v>
      </c>
      <c r="D143" s="70" t="s">
        <v>206</v>
      </c>
      <c r="E143" s="1" t="n">
        <v>2019</v>
      </c>
      <c r="F143" s="65" t="n">
        <v>8296847.84</v>
      </c>
      <c r="G143" s="68" t="n">
        <v>6528475.25</v>
      </c>
      <c r="H143" s="68" t="n"/>
      <c r="I143" s="68" t="n">
        <v>1640790.63</v>
      </c>
      <c r="J143" s="68" t="n"/>
      <c r="K143" s="68" t="n"/>
      <c r="L143" s="68" t="n"/>
      <c r="M143" s="68" t="n"/>
      <c r="N143" s="68" t="n"/>
      <c r="O143" s="68" t="n"/>
      <c r="P143" s="68" t="n"/>
      <c r="Q143" s="72" t="n"/>
      <c r="R143" s="68" t="n"/>
      <c r="S143" s="68" t="n"/>
      <c r="T143" s="68" t="n"/>
      <c r="U143" s="79" t="n">
        <v>127581.96</v>
      </c>
      <c r="V143" s="55" t="n"/>
    </row>
    <row customHeight="true" ht="15" outlineLevel="0" r="144">
      <c r="A144" s="59" t="n">
        <f aca="false" ca="false" dt2D="false" dtr="false" t="normal">A143+1</f>
        <v>128</v>
      </c>
      <c r="B144" s="60" t="n">
        <f aca="false" ca="false" dt2D="false" dtr="false" t="normal">B143+1</f>
        <v>67</v>
      </c>
      <c r="C144" s="70" t="s">
        <v>125</v>
      </c>
      <c r="D144" s="70" t="s">
        <v>207</v>
      </c>
      <c r="E144" s="1" t="n">
        <v>2019</v>
      </c>
      <c r="F144" s="65" t="n">
        <v>3992996.02</v>
      </c>
      <c r="G144" s="68" t="n">
        <v>2888289.13</v>
      </c>
      <c r="H144" s="68" t="n"/>
      <c r="I144" s="68" t="n">
        <v>1044978.22</v>
      </c>
      <c r="J144" s="68" t="n"/>
      <c r="K144" s="68" t="n"/>
      <c r="L144" s="68" t="n"/>
      <c r="M144" s="68" t="n"/>
      <c r="N144" s="68" t="n"/>
      <c r="O144" s="68" t="n"/>
      <c r="P144" s="68" t="n"/>
      <c r="Q144" s="72" t="n"/>
      <c r="R144" s="68" t="n"/>
      <c r="S144" s="68" t="n"/>
      <c r="T144" s="68" t="n"/>
      <c r="U144" s="79" t="n">
        <v>59728.67</v>
      </c>
      <c r="V144" s="55" t="n"/>
    </row>
    <row customHeight="true" ht="15" outlineLevel="0" r="145">
      <c r="A145" s="59" t="n">
        <f aca="false" ca="false" dt2D="false" dtr="false" t="normal">A144+1</f>
        <v>129</v>
      </c>
      <c r="B145" s="60" t="n">
        <f aca="false" ca="false" dt2D="false" dtr="false" t="normal">B144+1</f>
        <v>68</v>
      </c>
      <c r="C145" s="70" t="s">
        <v>208</v>
      </c>
      <c r="D145" s="70" t="s">
        <v>209</v>
      </c>
      <c r="E145" s="1" t="n">
        <v>2019</v>
      </c>
      <c r="F145" s="65" t="n">
        <v>1704073.35</v>
      </c>
      <c r="G145" s="68" t="n"/>
      <c r="H145" s="68" t="n"/>
      <c r="I145" s="68" t="n"/>
      <c r="J145" s="68" t="n"/>
      <c r="K145" s="68" t="n"/>
      <c r="L145" s="68" t="n"/>
      <c r="M145" s="68" t="n"/>
      <c r="N145" s="68" t="n"/>
      <c r="O145" s="68" t="n"/>
      <c r="P145" s="68" t="n"/>
      <c r="Q145" s="72" t="n"/>
      <c r="R145" s="68" t="n">
        <v>1681095.28</v>
      </c>
      <c r="S145" s="68" t="n"/>
      <c r="T145" s="68" t="n"/>
      <c r="U145" s="79" t="n">
        <v>22978.07</v>
      </c>
      <c r="V145" s="55" t="n"/>
    </row>
    <row customFormat="true" ht="15" outlineLevel="0" r="146" s="48">
      <c r="A146" s="56" t="n"/>
      <c r="B146" s="57" t="n"/>
      <c r="C146" s="57" t="n"/>
      <c r="D146" s="57" t="s">
        <v>210</v>
      </c>
      <c r="E146" s="1" t="n"/>
      <c r="F146" s="167" t="n">
        <f aca="false" ca="false" dt2D="false" dtr="false" t="normal">SUM(G146:U146)</f>
        <v>772221344.7715546</v>
      </c>
      <c r="G146" s="167" t="n">
        <f aca="false" ca="false" dt2D="false" dtr="false" t="normal">+G147+G192+G286+G326</f>
        <v>113066731.75671986</v>
      </c>
      <c r="H146" s="167" t="n">
        <f aca="false" ca="false" dt2D="false" dtr="false" t="normal">+H147+H192+H286+H326</f>
        <v>68268690.3193693</v>
      </c>
      <c r="I146" s="167" t="n">
        <f aca="false" ca="false" dt2D="false" dtr="false" t="normal">+I147+I192+I286+I326</f>
        <v>23801827.3556</v>
      </c>
      <c r="J146" s="167" t="n">
        <f aca="false" ca="false" dt2D="false" dtr="false" t="normal">+J147+J192+J286+J326</f>
        <v>40346376.49146539</v>
      </c>
      <c r="K146" s="167" t="n">
        <f aca="false" ca="false" dt2D="false" dtr="false" t="normal">+K147+K192+K286+K326</f>
        <v>1503627.44</v>
      </c>
      <c r="L146" s="167" t="n">
        <f aca="false" ca="false" dt2D="false" dtr="false" t="normal">+L147+L192+L286+L326</f>
        <v>0</v>
      </c>
      <c r="M146" s="167" t="n">
        <f aca="false" ca="false" dt2D="false" dtr="false" t="normal">+M147+M192+M286+M326</f>
        <v>222016.91</v>
      </c>
      <c r="N146" s="167" t="n">
        <f aca="false" ca="false" dt2D="false" dtr="false" t="normal">+N147+N192+N286+N326</f>
        <v>208813172.13840002</v>
      </c>
      <c r="O146" s="167" t="n">
        <f aca="false" ca="false" dt2D="false" dtr="false" t="normal">+O147+O192+O286+O326</f>
        <v>98183129.04</v>
      </c>
      <c r="P146" s="167" t="n">
        <f aca="false" ca="false" dt2D="false" dtr="false" t="normal">+P147+P192+P286+P326</f>
        <v>22978536.66</v>
      </c>
      <c r="Q146" s="167" t="n">
        <f aca="false" ca="false" dt2D="false" dtr="false" t="normal">+Q147+Q192+Q286+Q326</f>
        <v>149115510.88000003</v>
      </c>
      <c r="R146" s="167" t="n">
        <f aca="false" ca="false" dt2D="false" dtr="false" t="normal">+R147+R192+R286+R326</f>
        <v>33123627.379999995</v>
      </c>
      <c r="S146" s="167" t="n">
        <f aca="false" ca="false" dt2D="false" dtr="false" t="normal">+S147+S192+S286+S326</f>
        <v>6226556.230000002</v>
      </c>
      <c r="T146" s="167" t="n">
        <f aca="false" ca="false" dt2D="false" dtr="false" t="normal">+T147+T192+T286+T326</f>
        <v>1041208.08</v>
      </c>
      <c r="U146" s="167" t="n">
        <f aca="false" ca="false" dt2D="false" dtr="false" t="normal">+U147+U192+U286+U326</f>
        <v>5530334.090000001</v>
      </c>
      <c r="V146" s="55" t="n"/>
    </row>
    <row outlineLevel="0" r="147">
      <c r="A147" s="73" t="n"/>
      <c r="B147" s="74" t="n"/>
      <c r="C147" s="74" t="n"/>
      <c r="D147" s="75" t="s">
        <v>62</v>
      </c>
      <c r="F147" s="167" t="n">
        <f aca="false" ca="false" dt2D="false" dtr="false" t="normal">SUM(G147:U147)</f>
        <v>121076207.48315454</v>
      </c>
      <c r="G147" s="167" t="n">
        <f aca="false" ca="false" dt2D="false" dtr="false" t="normal">SUM(G148:G191)</f>
        <v>14706263.320000002</v>
      </c>
      <c r="H147" s="167" t="n">
        <f aca="false" ca="false" dt2D="false" dtr="false" t="normal">SUM(H148:H191)</f>
        <v>17112822.647554524</v>
      </c>
      <c r="I147" s="167" t="n">
        <f aca="false" ca="false" dt2D="false" dtr="false" t="normal">SUM(I148:I191)</f>
        <v>9828172.8856</v>
      </c>
      <c r="J147" s="167" t="n">
        <f aca="false" ca="false" dt2D="false" dtr="false" t="normal">SUM(J148:J191)</f>
        <v>7040200.039999999</v>
      </c>
      <c r="K147" s="167" t="n">
        <f aca="false" ca="false" dt2D="false" dtr="false" t="normal">SUM(K148:K191)</f>
        <v>0</v>
      </c>
      <c r="L147" s="167" t="n">
        <f aca="false" ca="false" dt2D="false" dtr="false" t="normal">SUM(L148:L191)</f>
        <v>0</v>
      </c>
      <c r="M147" s="167" t="n">
        <f aca="false" ca="false" dt2D="false" dtr="false" t="normal">SUM(M148:M191)</f>
        <v>0</v>
      </c>
      <c r="N147" s="167" t="n">
        <f aca="false" ca="false" dt2D="false" dtr="false" t="normal">SUM(N148:N191)</f>
        <v>0</v>
      </c>
      <c r="O147" s="167" t="n">
        <f aca="false" ca="false" dt2D="false" dtr="false" t="normal">SUM(O148:O191)</f>
        <v>22924716.24</v>
      </c>
      <c r="P147" s="167" t="n">
        <f aca="false" ca="false" dt2D="false" dtr="false" t="normal">SUM(P148:P191)</f>
        <v>0</v>
      </c>
      <c r="Q147" s="167" t="n">
        <f aca="false" ca="false" dt2D="false" dtr="false" t="normal">SUM(Q148:Q191)</f>
        <v>39943886.07</v>
      </c>
      <c r="R147" s="167" t="n">
        <f aca="false" ca="false" dt2D="false" dtr="false" t="normal">SUM(R148:R191)</f>
        <v>9026584.2</v>
      </c>
      <c r="S147" s="167" t="n">
        <f aca="false" ca="false" dt2D="false" dtr="false" t="normal">SUM(S148:S191)</f>
        <v>0</v>
      </c>
      <c r="T147" s="167" t="n">
        <f aca="false" ca="false" dt2D="false" dtr="false" t="normal">SUM(T148:T191)</f>
        <v>0</v>
      </c>
      <c r="U147" s="167" t="n">
        <f aca="false" ca="false" dt2D="false" dtr="false" t="normal">SUM(U148:U191)</f>
        <v>493562.0800000001</v>
      </c>
      <c r="V147" s="55" t="n"/>
    </row>
    <row customFormat="true" customHeight="true" ht="15" outlineLevel="0" r="148" s="78">
      <c r="A148" s="59" t="n">
        <f aca="false" ca="false" dt2D="false" dtr="false" t="normal">+A145+1</f>
        <v>130</v>
      </c>
      <c r="B148" s="60" t="n">
        <v>1</v>
      </c>
      <c r="C148" s="70" t="s">
        <v>63</v>
      </c>
      <c r="D148" s="70" t="s">
        <v>211</v>
      </c>
      <c r="E148" s="1" t="n">
        <v>2020</v>
      </c>
      <c r="F148" s="65" t="n">
        <v>6314960.31</v>
      </c>
      <c r="G148" s="68" t="n">
        <v>785763.1</v>
      </c>
      <c r="H148" s="68" t="n">
        <v>1333141.89</v>
      </c>
      <c r="I148" s="68" t="n">
        <v>355904.72</v>
      </c>
      <c r="J148" s="68" t="n">
        <v>611118.54</v>
      </c>
      <c r="K148" s="68" t="n">
        <v>0</v>
      </c>
      <c r="L148" s="68" t="n">
        <v>0</v>
      </c>
      <c r="M148" s="68" t="n">
        <v>0</v>
      </c>
      <c r="N148" s="68" t="n">
        <v>0</v>
      </c>
      <c r="O148" s="68" t="n">
        <v>1541675.37</v>
      </c>
      <c r="P148" s="68" t="n"/>
      <c r="Q148" s="68" t="n">
        <v>1687356.69</v>
      </c>
      <c r="R148" s="68" t="n">
        <v>0</v>
      </c>
      <c r="S148" s="68" t="n"/>
      <c r="T148" s="68" t="n"/>
      <c r="U148" s="79" t="n"/>
      <c r="V148" s="55" t="n"/>
    </row>
    <row customFormat="true" customHeight="true" ht="15" outlineLevel="0" r="149" s="78">
      <c r="A149" s="59" t="n">
        <f aca="false" ca="false" dt2D="false" dtr="false" t="normal">+A148+1</f>
        <v>131</v>
      </c>
      <c r="B149" s="60" t="n">
        <f aca="false" ca="false" dt2D="false" dtr="false" t="normal">+B148+1</f>
        <v>2</v>
      </c>
      <c r="C149" s="70" t="s">
        <v>63</v>
      </c>
      <c r="D149" s="70" t="s">
        <v>64</v>
      </c>
      <c r="E149" s="1" t="n">
        <v>2020</v>
      </c>
      <c r="F149" s="65" t="n">
        <v>1282965.05</v>
      </c>
      <c r="G149" s="68" t="n">
        <v>0</v>
      </c>
      <c r="H149" s="68" t="n">
        <v>0</v>
      </c>
      <c r="I149" s="68" t="n">
        <v>267002.63</v>
      </c>
      <c r="J149" s="68" t="n">
        <v>0</v>
      </c>
      <c r="K149" s="68" t="n">
        <v>0</v>
      </c>
      <c r="L149" s="68" t="n">
        <v>0</v>
      </c>
      <c r="M149" s="68" t="n">
        <v>0</v>
      </c>
      <c r="N149" s="68" t="n">
        <v>0</v>
      </c>
      <c r="O149" s="68" t="n">
        <v>1015962.42</v>
      </c>
      <c r="P149" s="68" t="n"/>
      <c r="Q149" s="68" t="n"/>
      <c r="R149" s="68" t="n">
        <v>0</v>
      </c>
      <c r="S149" s="68" t="n"/>
      <c r="T149" s="68" t="n"/>
      <c r="U149" s="79" t="n"/>
      <c r="V149" s="55" t="n"/>
    </row>
    <row customFormat="true" customHeight="true" ht="15" outlineLevel="0" r="150" s="1">
      <c r="A150" s="59" t="n">
        <f aca="false" ca="false" dt2D="false" dtr="false" t="normal">+A149+1</f>
        <v>132</v>
      </c>
      <c r="B150" s="60" t="n">
        <f aca="false" ca="false" dt2D="false" dtr="false" t="normal">+B149+1</f>
        <v>3</v>
      </c>
      <c r="C150" s="70" t="s">
        <v>63</v>
      </c>
      <c r="D150" s="70" t="s">
        <v>65</v>
      </c>
      <c r="E150" s="1" t="n">
        <v>2020</v>
      </c>
      <c r="F150" s="65" t="n">
        <v>7224548.48</v>
      </c>
      <c r="G150" s="68" t="n">
        <v>0</v>
      </c>
      <c r="H150" s="68" t="n">
        <v>7118390.02</v>
      </c>
      <c r="I150" s="68" t="n"/>
      <c r="J150" s="68" t="n">
        <v>0</v>
      </c>
      <c r="K150" s="68" t="n">
        <v>0</v>
      </c>
      <c r="L150" s="68" t="n">
        <v>0</v>
      </c>
      <c r="M150" s="68" t="n">
        <v>0</v>
      </c>
      <c r="N150" s="68" t="n">
        <v>0</v>
      </c>
      <c r="O150" s="68" t="n">
        <v>0</v>
      </c>
      <c r="P150" s="68" t="n"/>
      <c r="Q150" s="72" t="n">
        <v>0</v>
      </c>
      <c r="R150" s="68" t="n">
        <v>0</v>
      </c>
      <c r="S150" s="68" t="n"/>
      <c r="T150" s="68" t="n"/>
      <c r="U150" s="79" t="n">
        <v>106158.46</v>
      </c>
      <c r="V150" s="55" t="n"/>
    </row>
    <row customHeight="true" ht="15" outlineLevel="0" r="151">
      <c r="A151" s="59" t="n">
        <f aca="false" ca="false" dt2D="false" dtr="false" t="normal">+A150+1</f>
        <v>133</v>
      </c>
      <c r="B151" s="60" t="n">
        <f aca="false" ca="false" dt2D="false" dtr="false" t="normal">+B150+1</f>
        <v>4</v>
      </c>
      <c r="C151" s="70" t="s">
        <v>54</v>
      </c>
      <c r="D151" s="70" t="s">
        <v>212</v>
      </c>
      <c r="E151" s="1" t="n">
        <v>2020</v>
      </c>
      <c r="F151" s="65" t="n">
        <v>1014525.1</v>
      </c>
      <c r="G151" s="68" t="n"/>
      <c r="H151" s="68" t="n"/>
      <c r="I151" s="68" t="n"/>
      <c r="J151" s="68" t="n"/>
      <c r="K151" s="68" t="n">
        <v>0</v>
      </c>
      <c r="L151" s="68" t="n">
        <v>0</v>
      </c>
      <c r="M151" s="68" t="n">
        <v>0</v>
      </c>
      <c r="N151" s="68" t="n">
        <v>0</v>
      </c>
      <c r="O151" s="68" t="n">
        <v>1014525.1</v>
      </c>
      <c r="P151" s="68" t="n">
        <v>0</v>
      </c>
      <c r="Q151" s="72" t="n">
        <v>0</v>
      </c>
      <c r="R151" s="68" t="n">
        <v>0</v>
      </c>
      <c r="S151" s="68" t="n"/>
      <c r="T151" s="68" t="n"/>
      <c r="U151" s="69" t="n"/>
      <c r="V151" s="55" t="n"/>
    </row>
    <row customHeight="true" ht="15" outlineLevel="0" r="152">
      <c r="A152" s="59" t="n">
        <f aca="false" ca="false" dt2D="false" dtr="false" t="normal">+A151+1</f>
        <v>134</v>
      </c>
      <c r="B152" s="60" t="n">
        <f aca="false" ca="false" dt2D="false" dtr="false" t="normal">+B151+1</f>
        <v>5</v>
      </c>
      <c r="C152" s="70" t="s">
        <v>54</v>
      </c>
      <c r="D152" s="70" t="s">
        <v>213</v>
      </c>
      <c r="E152" s="1" t="n">
        <v>2020</v>
      </c>
      <c r="F152" s="65" t="n">
        <v>2216253.07</v>
      </c>
      <c r="G152" s="68" t="n">
        <v>0</v>
      </c>
      <c r="H152" s="68" t="n">
        <v>0</v>
      </c>
      <c r="I152" s="68" t="n">
        <v>0</v>
      </c>
      <c r="J152" s="68" t="n">
        <v>0</v>
      </c>
      <c r="K152" s="68" t="n">
        <v>0</v>
      </c>
      <c r="L152" s="68" t="n">
        <v>0</v>
      </c>
      <c r="M152" s="68" t="n">
        <v>0</v>
      </c>
      <c r="N152" s="68" t="n">
        <v>0</v>
      </c>
      <c r="O152" s="68" t="n">
        <v>2201860.18</v>
      </c>
      <c r="P152" s="68" t="n">
        <v>0</v>
      </c>
      <c r="Q152" s="72" t="n">
        <v>0</v>
      </c>
      <c r="R152" s="68" t="n">
        <v>0</v>
      </c>
      <c r="S152" s="68" t="n"/>
      <c r="T152" s="68" t="n"/>
      <c r="U152" s="79" t="n">
        <v>14392.89</v>
      </c>
      <c r="V152" s="55" t="n"/>
    </row>
    <row customHeight="true" ht="15" outlineLevel="0" r="153">
      <c r="A153" s="59" t="n">
        <f aca="false" ca="false" dt2D="false" dtr="false" t="normal">+A152+1</f>
        <v>135</v>
      </c>
      <c r="B153" s="60" t="n">
        <f aca="false" ca="false" dt2D="false" dtr="false" t="normal">+B152+1</f>
        <v>6</v>
      </c>
      <c r="C153" s="70" t="s">
        <v>78</v>
      </c>
      <c r="D153" s="70" t="s">
        <v>214</v>
      </c>
      <c r="E153" s="1" t="n">
        <v>2020</v>
      </c>
      <c r="F153" s="65" t="n">
        <v>3433102.91</v>
      </c>
      <c r="G153" s="68" t="n">
        <v>0</v>
      </c>
      <c r="H153" s="72" t="n"/>
      <c r="I153" s="68" t="n">
        <v>0</v>
      </c>
      <c r="J153" s="68" t="n">
        <v>0</v>
      </c>
      <c r="K153" s="68" t="n">
        <v>0</v>
      </c>
      <c r="L153" s="68" t="n">
        <v>0</v>
      </c>
      <c r="M153" s="68" t="n">
        <v>0</v>
      </c>
      <c r="N153" s="68" t="n">
        <v>0</v>
      </c>
      <c r="O153" s="68" t="n">
        <v>0</v>
      </c>
      <c r="P153" s="68" t="n">
        <v>0</v>
      </c>
      <c r="Q153" s="72" t="n">
        <v>2561294.32</v>
      </c>
      <c r="R153" s="72" t="n">
        <v>826564.13</v>
      </c>
      <c r="S153" s="90" t="n"/>
      <c r="T153" s="68" t="n"/>
      <c r="U153" s="91" t="n">
        <v>45244.46</v>
      </c>
      <c r="V153" s="55" t="n"/>
    </row>
    <row customHeight="true" ht="15" outlineLevel="0" r="154">
      <c r="A154" s="59" t="n">
        <f aca="false" ca="false" dt2D="false" dtr="false" t="normal">+A153+1</f>
        <v>136</v>
      </c>
      <c r="B154" s="60" t="n">
        <f aca="false" ca="false" dt2D="false" dtr="false" t="normal">+B153+1</f>
        <v>7</v>
      </c>
      <c r="C154" s="70" t="s">
        <v>78</v>
      </c>
      <c r="D154" s="70" t="s">
        <v>215</v>
      </c>
      <c r="E154" s="1" t="n">
        <v>2020</v>
      </c>
      <c r="F154" s="65" t="n">
        <v>209546.27</v>
      </c>
      <c r="G154" s="63" t="n">
        <v>0</v>
      </c>
      <c r="H154" s="63" t="n">
        <v>0</v>
      </c>
      <c r="I154" s="63" t="n">
        <v>0</v>
      </c>
      <c r="J154" s="63" t="n">
        <v>0</v>
      </c>
      <c r="K154" s="63" t="n">
        <v>0</v>
      </c>
      <c r="L154" s="63" t="n">
        <v>0</v>
      </c>
      <c r="M154" s="63" t="n">
        <v>0</v>
      </c>
      <c r="N154" s="63" t="n">
        <v>0</v>
      </c>
      <c r="O154" s="63" t="n">
        <v>0</v>
      </c>
      <c r="P154" s="63" t="n">
        <v>0</v>
      </c>
      <c r="Q154" s="63" t="n">
        <v>209546.27</v>
      </c>
      <c r="R154" s="67" t="n">
        <v>0</v>
      </c>
      <c r="S154" s="92" t="n"/>
      <c r="T154" s="63" t="n"/>
      <c r="U154" s="93" t="n"/>
      <c r="V154" s="55" t="n"/>
    </row>
    <row customHeight="true" ht="15" outlineLevel="0" r="155">
      <c r="A155" s="59" t="n">
        <f aca="false" ca="false" dt2D="false" dtr="false" t="normal">+A154+1</f>
        <v>137</v>
      </c>
      <c r="B155" s="60" t="n">
        <f aca="false" ca="false" dt2D="false" dtr="false" t="normal">+B154+1</f>
        <v>8</v>
      </c>
      <c r="C155" s="70" t="s">
        <v>78</v>
      </c>
      <c r="D155" s="70" t="s">
        <v>216</v>
      </c>
      <c r="E155" s="1" t="n">
        <v>2020</v>
      </c>
      <c r="F155" s="65" t="n">
        <v>3400014.83</v>
      </c>
      <c r="G155" s="68" t="n"/>
      <c r="H155" s="68" t="n">
        <v>0</v>
      </c>
      <c r="I155" s="68" t="n">
        <v>935165.07</v>
      </c>
      <c r="J155" s="68" t="n">
        <v>0</v>
      </c>
      <c r="K155" s="68" t="n"/>
      <c r="L155" s="68" t="n">
        <v>0</v>
      </c>
      <c r="M155" s="68" t="n">
        <v>0</v>
      </c>
      <c r="N155" s="68" t="n">
        <v>0</v>
      </c>
      <c r="O155" s="68" t="n">
        <v>2464849.76</v>
      </c>
      <c r="P155" s="68" t="n">
        <v>0</v>
      </c>
      <c r="Q155" s="72" t="n">
        <v>0</v>
      </c>
      <c r="R155" s="68" t="n">
        <v>0</v>
      </c>
      <c r="S155" s="94" t="n"/>
      <c r="T155" s="68" t="n"/>
      <c r="U155" s="79" t="n"/>
      <c r="V155" s="55" t="n"/>
    </row>
    <row customHeight="true" ht="15" outlineLevel="0" r="156">
      <c r="A156" s="59" t="n">
        <f aca="false" ca="false" dt2D="false" dtr="false" t="normal">+A155+1</f>
        <v>138</v>
      </c>
      <c r="B156" s="60" t="n">
        <f aca="false" ca="false" dt2D="false" dtr="false" t="normal">+B155+1</f>
        <v>9</v>
      </c>
      <c r="C156" s="70" t="s">
        <v>78</v>
      </c>
      <c r="D156" s="70" t="s">
        <v>217</v>
      </c>
      <c r="E156" s="1" t="n">
        <v>2020</v>
      </c>
      <c r="F156" s="65" t="n">
        <v>835095.2</v>
      </c>
      <c r="G156" s="68" t="n"/>
      <c r="H156" s="68" t="n"/>
      <c r="I156" s="68" t="n">
        <v>417822.36</v>
      </c>
      <c r="J156" s="68" t="n">
        <v>417272.84</v>
      </c>
      <c r="K156" s="68" t="n"/>
      <c r="L156" s="68" t="n">
        <v>0</v>
      </c>
      <c r="M156" s="68" t="n">
        <v>0</v>
      </c>
      <c r="N156" s="68" t="n">
        <v>0</v>
      </c>
      <c r="O156" s="68" t="n">
        <v>0</v>
      </c>
      <c r="P156" s="68" t="n">
        <v>0</v>
      </c>
      <c r="Q156" s="68" t="n"/>
      <c r="R156" s="68" t="n">
        <v>0</v>
      </c>
      <c r="S156" s="68" t="n"/>
      <c r="T156" s="68" t="n"/>
      <c r="U156" s="79" t="n"/>
      <c r="V156" s="55" t="n"/>
    </row>
    <row customHeight="true" ht="15" outlineLevel="0" r="157">
      <c r="A157" s="59" t="n">
        <f aca="false" ca="false" dt2D="false" dtr="false" t="normal">+A156+1</f>
        <v>139</v>
      </c>
      <c r="B157" s="60" t="n">
        <f aca="false" ca="false" dt2D="false" dtr="false" t="normal">+B156+1</f>
        <v>10</v>
      </c>
      <c r="C157" s="70" t="s">
        <v>78</v>
      </c>
      <c r="D157" s="70" t="s">
        <v>218</v>
      </c>
      <c r="E157" s="1" t="n">
        <v>2020</v>
      </c>
      <c r="F157" s="65" t="n">
        <v>3137074.03</v>
      </c>
      <c r="G157" s="68" t="n"/>
      <c r="H157" s="68" t="n"/>
      <c r="I157" s="68" t="n">
        <v>995757.87</v>
      </c>
      <c r="J157" s="68" t="n">
        <v>922321.63</v>
      </c>
      <c r="K157" s="68" t="n">
        <v>0</v>
      </c>
      <c r="L157" s="68" t="n">
        <v>0</v>
      </c>
      <c r="M157" s="68" t="n">
        <v>0</v>
      </c>
      <c r="N157" s="68" t="n">
        <v>0</v>
      </c>
      <c r="O157" s="68" t="n">
        <v>0</v>
      </c>
      <c r="P157" s="68" t="n">
        <v>0</v>
      </c>
      <c r="Q157" s="68" t="n">
        <v>1218994.53</v>
      </c>
      <c r="R157" s="68" t="n">
        <v>0</v>
      </c>
      <c r="S157" s="68" t="n"/>
      <c r="T157" s="68" t="n"/>
      <c r="U157" s="79" t="n"/>
      <c r="V157" s="55" t="n"/>
    </row>
    <row customHeight="true" ht="15" outlineLevel="0" r="158">
      <c r="A158" s="59" t="n">
        <f aca="false" ca="false" dt2D="false" dtr="false" t="normal">+A157+1</f>
        <v>140</v>
      </c>
      <c r="B158" s="60" t="n">
        <f aca="false" ca="false" dt2D="false" dtr="false" t="normal">+B157+1</f>
        <v>11</v>
      </c>
      <c r="C158" s="70" t="s">
        <v>78</v>
      </c>
      <c r="D158" s="70" t="s">
        <v>219</v>
      </c>
      <c r="E158" s="1" t="n">
        <v>2020</v>
      </c>
      <c r="F158" s="65" t="n">
        <v>916587.97</v>
      </c>
      <c r="G158" s="68" t="n"/>
      <c r="H158" s="68" t="n"/>
      <c r="I158" s="68" t="n"/>
      <c r="J158" s="68" t="n"/>
      <c r="K158" s="68" t="n">
        <v>0</v>
      </c>
      <c r="L158" s="68" t="n">
        <v>0</v>
      </c>
      <c r="M158" s="68" t="n">
        <v>0</v>
      </c>
      <c r="N158" s="68" t="n">
        <v>0</v>
      </c>
      <c r="O158" s="68" t="n"/>
      <c r="P158" s="68" t="n">
        <v>0</v>
      </c>
      <c r="Q158" s="68" t="n"/>
      <c r="R158" s="68" t="n">
        <v>916587.97</v>
      </c>
      <c r="S158" s="68" t="n"/>
      <c r="T158" s="68" t="n"/>
      <c r="U158" s="79" t="n"/>
      <c r="V158" s="55" t="n"/>
    </row>
    <row customHeight="true" ht="15" outlineLevel="0" r="159">
      <c r="A159" s="59" t="n">
        <f aca="false" ca="false" dt2D="false" dtr="false" t="normal">+A158+1</f>
        <v>141</v>
      </c>
      <c r="B159" s="60" t="n">
        <f aca="false" ca="false" dt2D="false" dtr="false" t="normal">+B158+1</f>
        <v>12</v>
      </c>
      <c r="C159" s="70" t="s">
        <v>78</v>
      </c>
      <c r="D159" s="70" t="s">
        <v>220</v>
      </c>
      <c r="E159" s="1" t="n">
        <v>2020</v>
      </c>
      <c r="F159" s="65" t="n">
        <v>322833.81</v>
      </c>
      <c r="G159" s="68" t="n">
        <v>0</v>
      </c>
      <c r="H159" s="68" t="n">
        <v>0</v>
      </c>
      <c r="I159" s="68" t="n">
        <v>318148.81</v>
      </c>
      <c r="J159" s="68" t="n">
        <v>0</v>
      </c>
      <c r="K159" s="68" t="n">
        <v>0</v>
      </c>
      <c r="L159" s="68" t="n">
        <v>0</v>
      </c>
      <c r="M159" s="68" t="n">
        <v>0</v>
      </c>
      <c r="N159" s="68" t="n">
        <v>0</v>
      </c>
      <c r="O159" s="68" t="n">
        <v>0</v>
      </c>
      <c r="P159" s="68" t="n">
        <v>0</v>
      </c>
      <c r="Q159" s="72" t="n">
        <v>0</v>
      </c>
      <c r="R159" s="68" t="n">
        <v>0</v>
      </c>
      <c r="S159" s="68" t="n"/>
      <c r="T159" s="68" t="n"/>
      <c r="U159" s="79" t="n">
        <v>4685</v>
      </c>
      <c r="V159" s="55" t="n"/>
    </row>
    <row customHeight="true" ht="15" outlineLevel="0" r="160">
      <c r="A160" s="59" t="n">
        <f aca="false" ca="false" dt2D="false" dtr="false" t="normal">+A159+1</f>
        <v>142</v>
      </c>
      <c r="B160" s="60" t="n">
        <f aca="false" ca="false" dt2D="false" dtr="false" t="normal">+B159+1</f>
        <v>13</v>
      </c>
      <c r="C160" s="70" t="s">
        <v>78</v>
      </c>
      <c r="D160" s="70" t="s">
        <v>221</v>
      </c>
      <c r="E160" s="1" t="n">
        <v>2020</v>
      </c>
      <c r="F160" s="65" t="n">
        <v>14667617.48</v>
      </c>
      <c r="G160" s="68" t="n">
        <v>4064322.33</v>
      </c>
      <c r="H160" s="68" t="n">
        <v>2179244.79</v>
      </c>
      <c r="I160" s="68" t="n">
        <v>887355.44</v>
      </c>
      <c r="J160" s="68" t="n">
        <v>1608624.41</v>
      </c>
      <c r="K160" s="68" t="n"/>
      <c r="L160" s="68" t="n">
        <v>0</v>
      </c>
      <c r="M160" s="68" t="n">
        <v>0</v>
      </c>
      <c r="N160" s="68" t="n">
        <v>0</v>
      </c>
      <c r="O160" s="68" t="n">
        <v>1830278.29</v>
      </c>
      <c r="P160" s="68" t="n">
        <v>0</v>
      </c>
      <c r="Q160" s="68" t="n">
        <v>4097792.22</v>
      </c>
      <c r="R160" s="68" t="n">
        <v>0</v>
      </c>
      <c r="S160" s="68" t="n"/>
      <c r="T160" s="68" t="n"/>
      <c r="U160" s="79" t="n"/>
      <c r="V160" s="55" t="n"/>
    </row>
    <row customHeight="true" ht="15" outlineLevel="0" r="161">
      <c r="A161" s="59" t="n">
        <f aca="false" ca="false" dt2D="false" dtr="false" t="normal">+A160+1</f>
        <v>143</v>
      </c>
      <c r="B161" s="60" t="n">
        <f aca="false" ca="false" dt2D="false" dtr="false" t="normal">+B160+1</f>
        <v>14</v>
      </c>
      <c r="C161" s="70" t="s">
        <v>78</v>
      </c>
      <c r="D161" s="70" t="s">
        <v>222</v>
      </c>
      <c r="E161" s="1" t="n">
        <v>2020</v>
      </c>
      <c r="F161" s="65" t="n">
        <v>1031109.83</v>
      </c>
      <c r="G161" s="68" t="n"/>
      <c r="H161" s="68" t="n"/>
      <c r="I161" s="68" t="n">
        <v>611952.44</v>
      </c>
      <c r="J161" s="68" t="n">
        <v>408314.83</v>
      </c>
      <c r="K161" s="68" t="n"/>
      <c r="L161" s="68" t="n">
        <v>0</v>
      </c>
      <c r="M161" s="68" t="n">
        <v>0</v>
      </c>
      <c r="N161" s="68" t="n">
        <v>0</v>
      </c>
      <c r="O161" s="68" t="n">
        <v>0</v>
      </c>
      <c r="P161" s="68" t="n">
        <v>0</v>
      </c>
      <c r="Q161" s="72" t="n">
        <v>0</v>
      </c>
      <c r="R161" s="68" t="n">
        <v>0</v>
      </c>
      <c r="S161" s="68" t="n"/>
      <c r="T161" s="68" t="n"/>
      <c r="U161" s="79" t="n">
        <v>10842.56</v>
      </c>
      <c r="V161" s="55" t="n"/>
    </row>
    <row customHeight="true" ht="15" outlineLevel="0" r="162">
      <c r="A162" s="59" t="n">
        <f aca="false" ca="false" dt2D="false" dtr="false" t="normal">+A161+1</f>
        <v>144</v>
      </c>
      <c r="B162" s="60" t="n">
        <f aca="false" ca="false" dt2D="false" dtr="false" t="normal">+B161+1</f>
        <v>15</v>
      </c>
      <c r="C162" s="70" t="s">
        <v>78</v>
      </c>
      <c r="D162" s="70" t="s">
        <v>223</v>
      </c>
      <c r="E162" s="1" t="n">
        <v>2020</v>
      </c>
      <c r="F162" s="68" t="n">
        <v>495435.9756</v>
      </c>
      <c r="G162" s="68" t="n"/>
      <c r="H162" s="68" t="n"/>
      <c r="I162" s="68" t="n">
        <v>495435.9756</v>
      </c>
      <c r="J162" s="68" t="n"/>
      <c r="K162" s="68" t="n"/>
      <c r="L162" s="68" t="n">
        <v>0</v>
      </c>
      <c r="M162" s="68" t="n">
        <v>0</v>
      </c>
      <c r="N162" s="68" t="n">
        <v>0</v>
      </c>
      <c r="O162" s="68" t="n">
        <v>0</v>
      </c>
      <c r="P162" s="68" t="n">
        <v>0</v>
      </c>
      <c r="Q162" s="72" t="n">
        <v>0</v>
      </c>
      <c r="R162" s="68" t="n">
        <v>0</v>
      </c>
      <c r="S162" s="68" t="n"/>
      <c r="T162" s="68" t="n"/>
      <c r="U162" s="79" t="n"/>
      <c r="V162" s="55" t="n"/>
    </row>
    <row customHeight="true" ht="15" outlineLevel="0" r="163">
      <c r="A163" s="59" t="n">
        <f aca="false" ca="false" dt2D="false" dtr="false" t="normal">+A162+1</f>
        <v>145</v>
      </c>
      <c r="B163" s="60" t="n">
        <f aca="false" ca="false" dt2D="false" dtr="false" t="normal">+B162+1</f>
        <v>16</v>
      </c>
      <c r="C163" s="70" t="s">
        <v>78</v>
      </c>
      <c r="D163" s="70" t="s">
        <v>224</v>
      </c>
      <c r="E163" s="1" t="n">
        <v>2020</v>
      </c>
      <c r="F163" s="65" t="n">
        <v>6860350.15</v>
      </c>
      <c r="G163" s="68" t="n"/>
      <c r="H163" s="68" t="n"/>
      <c r="I163" s="68" t="n"/>
      <c r="J163" s="68" t="n"/>
      <c r="K163" s="68" t="n"/>
      <c r="L163" s="68" t="n">
        <v>0</v>
      </c>
      <c r="M163" s="68" t="n">
        <v>0</v>
      </c>
      <c r="N163" s="68" t="n">
        <v>0</v>
      </c>
      <c r="O163" s="68" t="n">
        <v>6860350.15</v>
      </c>
      <c r="P163" s="68" t="n">
        <v>0</v>
      </c>
      <c r="Q163" s="68" t="n"/>
      <c r="R163" s="68" t="n"/>
      <c r="S163" s="68" t="n"/>
      <c r="T163" s="68" t="n"/>
      <c r="U163" s="79" t="n"/>
      <c r="V163" s="55" t="n"/>
    </row>
    <row customHeight="true" ht="15" outlineLevel="0" r="164">
      <c r="A164" s="59" t="n">
        <f aca="false" ca="false" dt2D="false" dtr="false" t="normal">+A163+1</f>
        <v>146</v>
      </c>
      <c r="B164" s="60" t="n">
        <f aca="false" ca="false" dt2D="false" dtr="false" t="normal">+B163+1</f>
        <v>17</v>
      </c>
      <c r="C164" s="70" t="s">
        <v>90</v>
      </c>
      <c r="D164" s="70" t="s">
        <v>95</v>
      </c>
      <c r="E164" s="1" t="n">
        <v>2020</v>
      </c>
      <c r="F164" s="65" t="n">
        <v>861554.16</v>
      </c>
      <c r="G164" s="68" t="n">
        <v>0</v>
      </c>
      <c r="H164" s="68" t="n">
        <v>0</v>
      </c>
      <c r="I164" s="68" t="n">
        <v>0</v>
      </c>
      <c r="J164" s="68" t="n">
        <v>0</v>
      </c>
      <c r="K164" s="68" t="n">
        <v>0</v>
      </c>
      <c r="L164" s="68" t="n">
        <v>0</v>
      </c>
      <c r="M164" s="68" t="n">
        <v>0</v>
      </c>
      <c r="N164" s="68" t="n">
        <v>0</v>
      </c>
      <c r="O164" s="68" t="n">
        <v>0</v>
      </c>
      <c r="P164" s="68" t="n">
        <v>0</v>
      </c>
      <c r="Q164" s="72" t="n">
        <v>0</v>
      </c>
      <c r="R164" s="68" t="n">
        <v>833621.5</v>
      </c>
      <c r="S164" s="68" t="n"/>
      <c r="T164" s="68" t="n"/>
      <c r="U164" s="79" t="n">
        <v>27932.66</v>
      </c>
      <c r="V164" s="55" t="n"/>
    </row>
    <row customHeight="true" ht="15" outlineLevel="0" r="165">
      <c r="A165" s="59" t="n">
        <f aca="false" ca="false" dt2D="false" dtr="false" t="normal">+A164+1</f>
        <v>147</v>
      </c>
      <c r="B165" s="60" t="n">
        <f aca="false" ca="false" dt2D="false" dtr="false" t="normal">+B164+1</f>
        <v>18</v>
      </c>
      <c r="C165" s="70" t="s">
        <v>225</v>
      </c>
      <c r="D165" s="70" t="s">
        <v>226</v>
      </c>
      <c r="E165" s="1" t="n">
        <v>2020</v>
      </c>
      <c r="F165" s="65" t="n">
        <v>184578.46</v>
      </c>
      <c r="G165" s="68" t="n">
        <v>0</v>
      </c>
      <c r="H165" s="68" t="n">
        <v>0</v>
      </c>
      <c r="I165" s="68" t="n">
        <v>184578.46</v>
      </c>
      <c r="J165" s="68" t="n">
        <v>0</v>
      </c>
      <c r="K165" s="68" t="n">
        <v>0</v>
      </c>
      <c r="L165" s="68" t="n">
        <v>0</v>
      </c>
      <c r="M165" s="68" t="n">
        <v>0</v>
      </c>
      <c r="N165" s="68" t="n">
        <v>0</v>
      </c>
      <c r="O165" s="68" t="n">
        <v>0</v>
      </c>
      <c r="P165" s="68" t="n">
        <v>0</v>
      </c>
      <c r="Q165" s="72" t="n">
        <v>0</v>
      </c>
      <c r="R165" s="68" t="n">
        <v>0</v>
      </c>
      <c r="S165" s="68" t="n"/>
      <c r="T165" s="68" t="n"/>
      <c r="U165" s="79" t="n"/>
      <c r="V165" s="55" t="n"/>
    </row>
    <row customHeight="true" ht="15" outlineLevel="0" r="166">
      <c r="A166" s="59" t="n">
        <f aca="false" ca="false" dt2D="false" dtr="false" t="normal">+A165+1</f>
        <v>148</v>
      </c>
      <c r="B166" s="60" t="n">
        <f aca="false" ca="false" dt2D="false" dtr="false" t="normal">+B165+1</f>
        <v>19</v>
      </c>
      <c r="C166" s="70" t="s">
        <v>227</v>
      </c>
      <c r="D166" s="70" t="s">
        <v>228</v>
      </c>
      <c r="E166" s="1" t="n">
        <v>2020</v>
      </c>
      <c r="F166" s="65" t="n">
        <v>1175296.34</v>
      </c>
      <c r="G166" s="68" t="n">
        <v>606586.71</v>
      </c>
      <c r="H166" s="68" t="n">
        <v>380836.38</v>
      </c>
      <c r="I166" s="68" t="n">
        <v>0</v>
      </c>
      <c r="J166" s="68" t="n">
        <v>187873.25</v>
      </c>
      <c r="K166" s="68" t="n">
        <v>0</v>
      </c>
      <c r="L166" s="68" t="n">
        <v>0</v>
      </c>
      <c r="M166" s="68" t="n">
        <v>0</v>
      </c>
      <c r="N166" s="68" t="n">
        <v>0</v>
      </c>
      <c r="O166" s="68" t="n">
        <v>0</v>
      </c>
      <c r="P166" s="68" t="n">
        <v>0</v>
      </c>
      <c r="Q166" s="72" t="n">
        <v>0</v>
      </c>
      <c r="R166" s="68" t="n">
        <v>0</v>
      </c>
      <c r="S166" s="68" t="n"/>
      <c r="T166" s="68" t="n"/>
      <c r="U166" s="79" t="n"/>
      <c r="V166" s="55" t="n"/>
    </row>
    <row customHeight="true" ht="15" outlineLevel="0" r="167">
      <c r="A167" s="59" t="n">
        <f aca="false" ca="false" dt2D="false" dtr="false" t="normal">+A166+1</f>
        <v>149</v>
      </c>
      <c r="B167" s="60" t="n">
        <f aca="false" ca="false" dt2D="false" dtr="false" t="normal">+B166+1</f>
        <v>20</v>
      </c>
      <c r="C167" s="70" t="s">
        <v>227</v>
      </c>
      <c r="D167" s="70" t="s">
        <v>229</v>
      </c>
      <c r="E167" s="1" t="n">
        <v>2020</v>
      </c>
      <c r="F167" s="65" t="n">
        <v>1034000.82</v>
      </c>
      <c r="G167" s="68" t="n">
        <v>574893.2</v>
      </c>
      <c r="H167" s="68" t="n">
        <v>286245.04</v>
      </c>
      <c r="I167" s="68" t="n">
        <v>0</v>
      </c>
      <c r="J167" s="68" t="n">
        <v>172862.58</v>
      </c>
      <c r="K167" s="68" t="n">
        <v>0</v>
      </c>
      <c r="L167" s="68" t="n">
        <v>0</v>
      </c>
      <c r="M167" s="68" t="n">
        <v>0</v>
      </c>
      <c r="N167" s="68" t="n">
        <v>0</v>
      </c>
      <c r="O167" s="68" t="n">
        <v>0</v>
      </c>
      <c r="P167" s="68" t="n">
        <v>0</v>
      </c>
      <c r="Q167" s="72" t="n">
        <v>0</v>
      </c>
      <c r="R167" s="68" t="n">
        <v>0</v>
      </c>
      <c r="S167" s="68" t="n"/>
      <c r="T167" s="68" t="n"/>
      <c r="U167" s="79" t="n"/>
      <c r="V167" s="55" t="n"/>
    </row>
    <row customHeight="true" ht="15" outlineLevel="0" r="168">
      <c r="A168" s="59" t="n">
        <f aca="false" ca="false" dt2D="false" dtr="false" t="normal">+A167+1</f>
        <v>150</v>
      </c>
      <c r="B168" s="60" t="n">
        <f aca="false" ca="false" dt2D="false" dtr="false" t="normal">+B167+1</f>
        <v>21</v>
      </c>
      <c r="C168" s="70" t="s">
        <v>227</v>
      </c>
      <c r="D168" s="70" t="s">
        <v>230</v>
      </c>
      <c r="E168" s="1" t="n">
        <v>2020</v>
      </c>
      <c r="F168" s="65" t="n">
        <v>1279451.48</v>
      </c>
      <c r="G168" s="68" t="n">
        <v>709884.29</v>
      </c>
      <c r="H168" s="68" t="n">
        <v>381693.94</v>
      </c>
      <c r="I168" s="68" t="n">
        <v>0</v>
      </c>
      <c r="J168" s="68" t="n">
        <v>187873.25</v>
      </c>
      <c r="K168" s="68" t="n">
        <v>0</v>
      </c>
      <c r="L168" s="68" t="n">
        <v>0</v>
      </c>
      <c r="M168" s="68" t="n">
        <v>0</v>
      </c>
      <c r="N168" s="68" t="n">
        <v>0</v>
      </c>
      <c r="O168" s="68" t="n">
        <v>0</v>
      </c>
      <c r="P168" s="68" t="n">
        <v>0</v>
      </c>
      <c r="Q168" s="72" t="n">
        <v>0</v>
      </c>
      <c r="R168" s="68" t="n">
        <v>0</v>
      </c>
      <c r="S168" s="68" t="n"/>
      <c r="T168" s="68" t="n"/>
      <c r="U168" s="79" t="n"/>
      <c r="V168" s="55" t="n"/>
    </row>
    <row customHeight="true" ht="15" outlineLevel="0" r="169">
      <c r="A169" s="59" t="n">
        <f aca="false" ca="false" dt2D="false" dtr="false" t="normal">+A168+1</f>
        <v>151</v>
      </c>
      <c r="B169" s="60" t="n">
        <f aca="false" ca="false" dt2D="false" dtr="false" t="normal">+B168+1</f>
        <v>22</v>
      </c>
      <c r="C169" s="70" t="s">
        <v>227</v>
      </c>
      <c r="D169" s="70" t="s">
        <v>231</v>
      </c>
      <c r="E169" s="1" t="n">
        <v>2020</v>
      </c>
      <c r="F169" s="65" t="n">
        <v>1267907.9</v>
      </c>
      <c r="G169" s="68" t="n">
        <v>698175.15</v>
      </c>
      <c r="H169" s="68" t="n">
        <v>386167.54</v>
      </c>
      <c r="I169" s="68" t="n">
        <v>0</v>
      </c>
      <c r="J169" s="68" t="n">
        <v>183565.21</v>
      </c>
      <c r="K169" s="68" t="n">
        <v>0</v>
      </c>
      <c r="L169" s="68" t="n">
        <v>0</v>
      </c>
      <c r="M169" s="68" t="n">
        <v>0</v>
      </c>
      <c r="N169" s="68" t="n">
        <v>0</v>
      </c>
      <c r="O169" s="68" t="n">
        <v>0</v>
      </c>
      <c r="P169" s="68" t="n">
        <v>0</v>
      </c>
      <c r="Q169" s="72" t="n">
        <v>0</v>
      </c>
      <c r="R169" s="68" t="n">
        <v>0</v>
      </c>
      <c r="S169" s="68" t="n"/>
      <c r="T169" s="68" t="n"/>
      <c r="U169" s="79" t="n"/>
      <c r="V169" s="55" t="n"/>
    </row>
    <row customHeight="true" ht="15" outlineLevel="0" r="170">
      <c r="A170" s="59" t="n">
        <f aca="false" ca="false" dt2D="false" dtr="false" t="normal">+A169+1</f>
        <v>152</v>
      </c>
      <c r="B170" s="60" t="n">
        <f aca="false" ca="false" dt2D="false" dtr="false" t="normal">+B169+1</f>
        <v>23</v>
      </c>
      <c r="C170" s="70" t="s">
        <v>227</v>
      </c>
      <c r="D170" s="70" t="s">
        <v>232</v>
      </c>
      <c r="E170" s="1" t="n">
        <v>2020</v>
      </c>
      <c r="F170" s="65" t="n">
        <v>1435553.18</v>
      </c>
      <c r="G170" s="68" t="n">
        <v>754056.96</v>
      </c>
      <c r="H170" s="68" t="n">
        <v>442049.34</v>
      </c>
      <c r="I170" s="68" t="n">
        <v>0</v>
      </c>
      <c r="J170" s="68" t="n">
        <v>239446.88</v>
      </c>
      <c r="K170" s="68" t="n">
        <v>0</v>
      </c>
      <c r="L170" s="68" t="n">
        <v>0</v>
      </c>
      <c r="M170" s="68" t="n">
        <v>0</v>
      </c>
      <c r="N170" s="68" t="n">
        <v>0</v>
      </c>
      <c r="O170" s="68" t="n">
        <v>0</v>
      </c>
      <c r="P170" s="68" t="n">
        <v>0</v>
      </c>
      <c r="Q170" s="72" t="n">
        <v>0</v>
      </c>
      <c r="R170" s="68" t="n">
        <v>0</v>
      </c>
      <c r="S170" s="68" t="n"/>
      <c r="T170" s="68" t="n"/>
      <c r="U170" s="79" t="n"/>
      <c r="V170" s="55" t="n"/>
    </row>
    <row customHeight="true" ht="15" outlineLevel="0" r="171">
      <c r="A171" s="59" t="n">
        <f aca="false" ca="false" dt2D="false" dtr="false" t="normal">+A170+1</f>
        <v>153</v>
      </c>
      <c r="B171" s="60" t="n">
        <f aca="false" ca="false" dt2D="false" dtr="false" t="normal">+B170+1</f>
        <v>24</v>
      </c>
      <c r="C171" s="70" t="s">
        <v>99</v>
      </c>
      <c r="D171" s="70" t="s">
        <v>100</v>
      </c>
      <c r="E171" s="1" t="n">
        <v>2020</v>
      </c>
      <c r="F171" s="65" t="n">
        <v>436755.22</v>
      </c>
      <c r="G171" s="68" t="n">
        <v>0</v>
      </c>
      <c r="H171" s="68" t="n">
        <v>0</v>
      </c>
      <c r="I171" s="68" t="n">
        <v>436755.22</v>
      </c>
      <c r="J171" s="68" t="n"/>
      <c r="K171" s="68" t="n">
        <v>0</v>
      </c>
      <c r="L171" s="68" t="n">
        <v>0</v>
      </c>
      <c r="M171" s="68" t="n">
        <v>0</v>
      </c>
      <c r="N171" s="68" t="n">
        <v>0</v>
      </c>
      <c r="O171" s="68" t="n">
        <v>0</v>
      </c>
      <c r="P171" s="68" t="n">
        <v>0</v>
      </c>
      <c r="Q171" s="68" t="n"/>
      <c r="R171" s="68" t="n">
        <v>0</v>
      </c>
      <c r="S171" s="68" t="n"/>
      <c r="T171" s="68" t="n"/>
      <c r="U171" s="79" t="n"/>
      <c r="V171" s="55" t="n"/>
    </row>
    <row customHeight="true" ht="15" outlineLevel="0" r="172">
      <c r="A172" s="59" t="n">
        <f aca="false" ca="false" dt2D="false" dtr="false" t="normal">+A171+1</f>
        <v>154</v>
      </c>
      <c r="B172" s="60" t="n">
        <f aca="false" ca="false" dt2D="false" dtr="false" t="normal">+B171+1</f>
        <v>25</v>
      </c>
      <c r="C172" s="70" t="s">
        <v>99</v>
      </c>
      <c r="D172" s="70" t="s">
        <v>233</v>
      </c>
      <c r="E172" s="1" t="n">
        <v>2020</v>
      </c>
      <c r="F172" s="65" t="n">
        <v>2088196.6</v>
      </c>
      <c r="G172" s="63" t="n"/>
      <c r="H172" s="63" t="n"/>
      <c r="I172" s="63" t="n">
        <v>72504.92</v>
      </c>
      <c r="J172" s="63" t="n">
        <v>132414.12</v>
      </c>
      <c r="K172" s="63" t="n">
        <v>0</v>
      </c>
      <c r="L172" s="63" t="n">
        <v>0</v>
      </c>
      <c r="M172" s="63" t="n">
        <v>0</v>
      </c>
      <c r="N172" s="63" t="n">
        <v>0</v>
      </c>
      <c r="O172" s="63" t="n">
        <v>496559.9</v>
      </c>
      <c r="P172" s="63" t="n">
        <v>0</v>
      </c>
      <c r="Q172" s="63" t="n">
        <v>1386717.66</v>
      </c>
      <c r="R172" s="63" t="n"/>
      <c r="S172" s="68" t="n"/>
      <c r="T172" s="63" t="n"/>
      <c r="U172" s="79" t="n"/>
      <c r="V172" s="55" t="n"/>
    </row>
    <row customHeight="true" ht="15" outlineLevel="0" r="173">
      <c r="A173" s="59" t="n">
        <f aca="false" ca="false" dt2D="false" dtr="false" t="normal">+A172+1</f>
        <v>155</v>
      </c>
      <c r="B173" s="60" t="n">
        <f aca="false" ca="false" dt2D="false" dtr="false" t="normal">+B172+1</f>
        <v>26</v>
      </c>
      <c r="C173" s="70" t="s">
        <v>99</v>
      </c>
      <c r="D173" s="70" t="s">
        <v>234</v>
      </c>
      <c r="E173" s="1" t="n">
        <v>2020</v>
      </c>
      <c r="F173" s="65" t="n">
        <v>14404764.93</v>
      </c>
      <c r="G173" s="68" t="n">
        <v>1919428.09</v>
      </c>
      <c r="H173" s="68" t="n">
        <v>2618513.73</v>
      </c>
      <c r="I173" s="68" t="n">
        <v>847581.16</v>
      </c>
      <c r="J173" s="68" t="n">
        <v>0</v>
      </c>
      <c r="K173" s="68" t="n">
        <v>0</v>
      </c>
      <c r="L173" s="68" t="n">
        <v>0</v>
      </c>
      <c r="M173" s="68" t="n">
        <v>0</v>
      </c>
      <c r="N173" s="68" t="n">
        <v>0</v>
      </c>
      <c r="O173" s="68" t="n"/>
      <c r="P173" s="68" t="n">
        <v>0</v>
      </c>
      <c r="Q173" s="68" t="n">
        <v>9019241.95</v>
      </c>
      <c r="R173" s="68" t="n"/>
      <c r="S173" s="68" t="n"/>
      <c r="T173" s="68" t="n"/>
      <c r="U173" s="79" t="n"/>
      <c r="V173" s="55" t="n"/>
    </row>
    <row customHeight="true" ht="15" outlineLevel="0" r="174">
      <c r="A174" s="80" t="n">
        <f aca="false" ca="false" dt2D="false" dtr="false" t="normal">+A173+1</f>
        <v>156</v>
      </c>
      <c r="B174" s="70" t="n">
        <f aca="false" ca="false" dt2D="false" dtr="false" t="normal">+B173+1</f>
        <v>27</v>
      </c>
      <c r="C174" s="70" t="s">
        <v>99</v>
      </c>
      <c r="D174" s="70" t="s">
        <v>235</v>
      </c>
      <c r="E174" s="1" t="n">
        <v>2020</v>
      </c>
      <c r="F174" s="81" t="n">
        <v>2476585.89</v>
      </c>
      <c r="G174" s="68" t="n">
        <v>0</v>
      </c>
      <c r="H174" s="68" t="n">
        <v>0</v>
      </c>
      <c r="I174" s="68" t="n">
        <v>0</v>
      </c>
      <c r="J174" s="68" t="n">
        <v>0</v>
      </c>
      <c r="K174" s="68" t="n">
        <v>0</v>
      </c>
      <c r="L174" s="68" t="n">
        <v>0</v>
      </c>
      <c r="M174" s="68" t="n">
        <v>0</v>
      </c>
      <c r="N174" s="68" t="n">
        <v>0</v>
      </c>
      <c r="O174" s="68" t="n">
        <v>0</v>
      </c>
      <c r="P174" s="68" t="n">
        <v>0</v>
      </c>
      <c r="Q174" s="68" t="n">
        <v>2476585.89</v>
      </c>
      <c r="R174" s="68" t="n">
        <v>0</v>
      </c>
      <c r="S174" s="68" t="n"/>
      <c r="T174" s="68" t="n"/>
      <c r="U174" s="79" t="n"/>
      <c r="V174" s="55" t="n"/>
    </row>
    <row customHeight="true" ht="15" outlineLevel="0" r="175">
      <c r="A175" s="59" t="n">
        <f aca="false" ca="false" dt2D="false" dtr="false" t="normal">+A174+1</f>
        <v>157</v>
      </c>
      <c r="B175" s="60" t="n">
        <f aca="false" ca="false" dt2D="false" dtr="false" t="normal">+B174+1</f>
        <v>28</v>
      </c>
      <c r="C175" s="70" t="s">
        <v>236</v>
      </c>
      <c r="D175" s="70" t="s">
        <v>237</v>
      </c>
      <c r="E175" s="1" t="n">
        <v>2020</v>
      </c>
      <c r="F175" s="65" t="n">
        <v>6618879.14</v>
      </c>
      <c r="G175" s="63" t="n">
        <v>94066.9</v>
      </c>
      <c r="H175" s="63" t="n"/>
      <c r="I175" s="63" t="n">
        <v>190429.25</v>
      </c>
      <c r="J175" s="63" t="n">
        <v>256480.51</v>
      </c>
      <c r="K175" s="63" t="n">
        <v>0</v>
      </c>
      <c r="L175" s="63" t="n">
        <v>0</v>
      </c>
      <c r="M175" s="63" t="n">
        <v>0</v>
      </c>
      <c r="N175" s="63" t="n">
        <v>0</v>
      </c>
      <c r="O175" s="63" t="n">
        <v>812155.7</v>
      </c>
      <c r="P175" s="63" t="n">
        <v>0</v>
      </c>
      <c r="Q175" s="63" t="n">
        <v>2560631.28</v>
      </c>
      <c r="R175" s="63" t="n">
        <v>2638062.06</v>
      </c>
      <c r="S175" s="68" t="n"/>
      <c r="T175" s="63" t="n"/>
      <c r="U175" s="79" t="n">
        <v>67053.44</v>
      </c>
      <c r="V175" s="55" t="n"/>
    </row>
    <row customHeight="true" ht="15" outlineLevel="0" r="176">
      <c r="A176" s="59" t="n">
        <f aca="false" ca="false" dt2D="false" dtr="false" t="normal">+A175+1</f>
        <v>158</v>
      </c>
      <c r="B176" s="60" t="n">
        <f aca="false" ca="false" dt2D="false" dtr="false" t="normal">+B175+1</f>
        <v>29</v>
      </c>
      <c r="C176" s="70" t="s">
        <v>236</v>
      </c>
      <c r="D176" s="70" t="s">
        <v>238</v>
      </c>
      <c r="E176" s="1" t="n">
        <v>2020</v>
      </c>
      <c r="F176" s="65" t="n">
        <v>4815261.3</v>
      </c>
      <c r="G176" s="63" t="n">
        <v>576333.49</v>
      </c>
      <c r="H176" s="63" t="n"/>
      <c r="I176" s="63" t="n">
        <v>119659.15</v>
      </c>
      <c r="J176" s="63" t="n">
        <v>129572.27</v>
      </c>
      <c r="K176" s="63" t="n">
        <v>0</v>
      </c>
      <c r="L176" s="63" t="n">
        <v>0</v>
      </c>
      <c r="M176" s="63" t="n">
        <v>0</v>
      </c>
      <c r="N176" s="63" t="n">
        <v>0</v>
      </c>
      <c r="O176" s="63" t="n">
        <v>728974.13</v>
      </c>
      <c r="P176" s="63" t="n">
        <v>0</v>
      </c>
      <c r="Q176" s="63" t="n">
        <v>1769927.71</v>
      </c>
      <c r="R176" s="63" t="n">
        <v>1437923.77</v>
      </c>
      <c r="S176" s="68" t="n"/>
      <c r="T176" s="63" t="n"/>
      <c r="U176" s="79" t="n">
        <v>52870.78</v>
      </c>
      <c r="V176" s="55" t="n"/>
    </row>
    <row customHeight="true" ht="15" outlineLevel="0" r="177">
      <c r="A177" s="80" t="n">
        <f aca="false" ca="false" dt2D="false" dtr="false" t="normal">+A176+1</f>
        <v>159</v>
      </c>
      <c r="B177" s="70" t="n">
        <f aca="false" ca="false" dt2D="false" dtr="false" t="normal">+B176+1</f>
        <v>30</v>
      </c>
      <c r="C177" s="70" t="s">
        <v>104</v>
      </c>
      <c r="D177" s="70" t="s">
        <v>105</v>
      </c>
      <c r="E177" s="1" t="n">
        <v>2020</v>
      </c>
      <c r="F177" s="81" t="n">
        <v>4336251.76</v>
      </c>
      <c r="G177" s="68" t="n">
        <v>0</v>
      </c>
      <c r="H177" s="68" t="n"/>
      <c r="I177" s="68" t="n">
        <v>0</v>
      </c>
      <c r="J177" s="68" t="n">
        <v>0</v>
      </c>
      <c r="K177" s="68" t="n">
        <v>0</v>
      </c>
      <c r="L177" s="68" t="n">
        <v>0</v>
      </c>
      <c r="M177" s="68" t="n">
        <v>0</v>
      </c>
      <c r="N177" s="68" t="n">
        <v>0</v>
      </c>
      <c r="O177" s="68" t="n">
        <v>1487193.41</v>
      </c>
      <c r="P177" s="68" t="n">
        <v>0</v>
      </c>
      <c r="Q177" s="68" t="n">
        <v>1554241.68</v>
      </c>
      <c r="R177" s="68" t="n">
        <v>1294816.67</v>
      </c>
      <c r="S177" s="68" t="n"/>
      <c r="T177" s="68" t="n"/>
      <c r="U177" s="79" t="n"/>
      <c r="V177" s="55" t="n"/>
    </row>
    <row customHeight="true" ht="15" outlineLevel="0" r="178">
      <c r="A178" s="59" t="n">
        <f aca="false" ca="false" dt2D="false" dtr="false" t="normal">+A177+1</f>
        <v>160</v>
      </c>
      <c r="B178" s="60" t="n">
        <f aca="false" ca="false" dt2D="false" dtr="false" t="normal">+B177+1</f>
        <v>31</v>
      </c>
      <c r="C178" s="70" t="s">
        <v>106</v>
      </c>
      <c r="D178" s="70" t="s">
        <v>239</v>
      </c>
      <c r="E178" s="1" t="n">
        <v>2020</v>
      </c>
      <c r="F178" s="65" t="n">
        <v>609760.22</v>
      </c>
      <c r="G178" s="68" t="n"/>
      <c r="H178" s="68" t="n"/>
      <c r="I178" s="68" t="n">
        <v>333923.17</v>
      </c>
      <c r="J178" s="68" t="n">
        <v>275837.05</v>
      </c>
      <c r="K178" s="68" t="n">
        <v>0</v>
      </c>
      <c r="L178" s="68" t="n">
        <v>0</v>
      </c>
      <c r="M178" s="68" t="n">
        <v>0</v>
      </c>
      <c r="N178" s="68" t="n">
        <v>0</v>
      </c>
      <c r="O178" s="68" t="n">
        <v>0</v>
      </c>
      <c r="P178" s="68" t="n">
        <v>0</v>
      </c>
      <c r="Q178" s="72" t="n">
        <v>0</v>
      </c>
      <c r="R178" s="68" t="n">
        <v>0</v>
      </c>
      <c r="S178" s="68" t="n"/>
      <c r="T178" s="68" t="n"/>
      <c r="U178" s="79" t="n"/>
      <c r="V178" s="55" t="n"/>
    </row>
    <row customHeight="true" ht="15" outlineLevel="0" r="179">
      <c r="A179" s="59" t="n">
        <f aca="false" ca="false" dt2D="false" dtr="false" t="normal">+A178+1</f>
        <v>161</v>
      </c>
      <c r="B179" s="60" t="n">
        <f aca="false" ca="false" dt2D="false" dtr="false" t="normal">+B178+1</f>
        <v>32</v>
      </c>
      <c r="C179" s="70" t="s">
        <v>106</v>
      </c>
      <c r="D179" s="70" t="s">
        <v>185</v>
      </c>
      <c r="E179" s="1" t="n">
        <v>2020</v>
      </c>
      <c r="F179" s="65" t="n">
        <v>434437.08</v>
      </c>
      <c r="G179" s="68" t="n"/>
      <c r="H179" s="68" t="n"/>
      <c r="I179" s="68" t="n">
        <v>0</v>
      </c>
      <c r="J179" s="68" t="n">
        <v>434437.08</v>
      </c>
      <c r="K179" s="68" t="n">
        <v>0</v>
      </c>
      <c r="L179" s="68" t="n">
        <v>0</v>
      </c>
      <c r="M179" s="68" t="n">
        <v>0</v>
      </c>
      <c r="N179" s="68" t="n">
        <v>0</v>
      </c>
      <c r="O179" s="68" t="n">
        <v>0</v>
      </c>
      <c r="P179" s="68" t="n">
        <v>0</v>
      </c>
      <c r="Q179" s="72" t="n">
        <v>0</v>
      </c>
      <c r="R179" s="68" t="n">
        <v>0</v>
      </c>
      <c r="S179" s="68" t="n"/>
      <c r="T179" s="68" t="n"/>
      <c r="U179" s="79" t="n"/>
      <c r="V179" s="55" t="n"/>
    </row>
    <row customHeight="true" ht="15" outlineLevel="0" r="180">
      <c r="A180" s="59" t="n">
        <f aca="false" ca="false" dt2D="false" dtr="false" t="normal">+A179+1</f>
        <v>162</v>
      </c>
      <c r="B180" s="60" t="n">
        <f aca="false" ca="false" dt2D="false" dtr="false" t="normal">+B179+1</f>
        <v>33</v>
      </c>
      <c r="C180" s="70" t="s">
        <v>108</v>
      </c>
      <c r="D180" s="70" t="s">
        <v>240</v>
      </c>
      <c r="E180" s="1" t="n">
        <v>2020</v>
      </c>
      <c r="F180" s="65" t="n">
        <v>1145109.51</v>
      </c>
      <c r="G180" s="63" t="n">
        <v>569084.66</v>
      </c>
      <c r="H180" s="63" t="n">
        <v>397867.12</v>
      </c>
      <c r="I180" s="63" t="n">
        <v>178157.73</v>
      </c>
      <c r="J180" s="63" t="n">
        <v>0</v>
      </c>
      <c r="K180" s="63" t="n">
        <v>0</v>
      </c>
      <c r="L180" s="63" t="n">
        <v>0</v>
      </c>
      <c r="M180" s="63" t="n">
        <v>0</v>
      </c>
      <c r="N180" s="63" t="n">
        <v>0</v>
      </c>
      <c r="O180" s="63" t="n">
        <v>0</v>
      </c>
      <c r="P180" s="63" t="n">
        <v>0</v>
      </c>
      <c r="Q180" s="63" t="n">
        <v>0</v>
      </c>
      <c r="R180" s="63" t="n">
        <v>0</v>
      </c>
      <c r="S180" s="68" t="n"/>
      <c r="T180" s="63" t="n"/>
      <c r="U180" s="79" t="n"/>
      <c r="V180" s="55" t="n"/>
    </row>
    <row customHeight="true" ht="15" outlineLevel="0" r="181">
      <c r="A181" s="59" t="n">
        <f aca="false" ca="false" dt2D="false" dtr="false" t="normal">+A180+1</f>
        <v>163</v>
      </c>
      <c r="B181" s="60" t="n">
        <f aca="false" ca="false" dt2D="false" dtr="false" t="normal">+B180+1</f>
        <v>34</v>
      </c>
      <c r="C181" s="70" t="s">
        <v>58</v>
      </c>
      <c r="D181" s="70" t="s">
        <v>241</v>
      </c>
      <c r="E181" s="1" t="n">
        <v>2020</v>
      </c>
      <c r="F181" s="65" t="n">
        <v>724218.097554527</v>
      </c>
      <c r="G181" s="68" t="n">
        <v>0</v>
      </c>
      <c r="H181" s="68" t="n">
        <v>724218.097554527</v>
      </c>
      <c r="I181" s="68" t="n"/>
      <c r="J181" s="68" t="n"/>
      <c r="K181" s="68" t="n">
        <v>0</v>
      </c>
      <c r="L181" s="68" t="n">
        <v>0</v>
      </c>
      <c r="M181" s="68" t="n">
        <v>0</v>
      </c>
      <c r="N181" s="68" t="n">
        <v>0</v>
      </c>
      <c r="O181" s="68" t="n">
        <v>0</v>
      </c>
      <c r="P181" s="68" t="n">
        <v>0</v>
      </c>
      <c r="Q181" s="68" t="n"/>
      <c r="R181" s="68" t="n"/>
      <c r="S181" s="68" t="n"/>
      <c r="T181" s="68" t="n"/>
      <c r="U181" s="79" t="n"/>
      <c r="V181" s="55" t="n"/>
    </row>
    <row customHeight="true" ht="15" outlineLevel="0" r="182">
      <c r="A182" s="59" t="n">
        <f aca="false" ca="false" dt2D="false" dtr="false" t="normal">+A181+1</f>
        <v>164</v>
      </c>
      <c r="B182" s="60" t="n">
        <f aca="false" ca="false" dt2D="false" dtr="false" t="normal">+B181+1</f>
        <v>35</v>
      </c>
      <c r="C182" s="70" t="s">
        <v>58</v>
      </c>
      <c r="D182" s="70" t="s">
        <v>112</v>
      </c>
      <c r="E182" s="1" t="n">
        <v>2020</v>
      </c>
      <c r="F182" s="65" t="n">
        <v>846879.64</v>
      </c>
      <c r="G182" s="68" t="n">
        <v>0</v>
      </c>
      <c r="H182" s="68" t="n"/>
      <c r="I182" s="68" t="n"/>
      <c r="J182" s="68" t="n"/>
      <c r="K182" s="68" t="n">
        <v>0</v>
      </c>
      <c r="L182" s="68" t="n">
        <v>0</v>
      </c>
      <c r="M182" s="68" t="n">
        <v>0</v>
      </c>
      <c r="N182" s="68" t="n">
        <v>0</v>
      </c>
      <c r="O182" s="68" t="n">
        <v>846879.64</v>
      </c>
      <c r="P182" s="68" t="n">
        <v>0</v>
      </c>
      <c r="Q182" s="68" t="n"/>
      <c r="R182" s="68" t="n"/>
      <c r="S182" s="68" t="n"/>
      <c r="T182" s="68" t="n"/>
      <c r="U182" s="79" t="n"/>
      <c r="V182" s="55" t="n"/>
    </row>
    <row customHeight="true" ht="15" outlineLevel="0" r="183">
      <c r="A183" s="59" t="n">
        <f aca="false" ca="false" dt2D="false" dtr="false" t="normal">+A182+1</f>
        <v>165</v>
      </c>
      <c r="B183" s="60" t="n">
        <f aca="false" ca="false" dt2D="false" dtr="false" t="normal">+B182+1</f>
        <v>36</v>
      </c>
      <c r="C183" s="70" t="s">
        <v>58</v>
      </c>
      <c r="D183" s="70" t="s">
        <v>113</v>
      </c>
      <c r="E183" s="1" t="n">
        <v>2020</v>
      </c>
      <c r="F183" s="65" t="n">
        <v>3439965.56</v>
      </c>
      <c r="G183" s="68" t="n">
        <v>0</v>
      </c>
      <c r="H183" s="68" t="n">
        <v>0</v>
      </c>
      <c r="I183" s="68" t="n"/>
      <c r="J183" s="68" t="n"/>
      <c r="K183" s="68" t="n">
        <v>0</v>
      </c>
      <c r="L183" s="68" t="n">
        <v>0</v>
      </c>
      <c r="M183" s="68" t="n">
        <v>0</v>
      </c>
      <c r="N183" s="68" t="n">
        <v>0</v>
      </c>
      <c r="O183" s="68" t="n">
        <v>768822.95</v>
      </c>
      <c r="P183" s="68" t="n">
        <v>0</v>
      </c>
      <c r="Q183" s="68" t="n">
        <v>2399529.81</v>
      </c>
      <c r="R183" s="68" t="n">
        <v>271612.8</v>
      </c>
      <c r="S183" s="68" t="n"/>
      <c r="T183" s="68" t="n"/>
      <c r="U183" s="79" t="n"/>
      <c r="V183" s="55" t="n"/>
    </row>
    <row customHeight="true" ht="15" outlineLevel="0" r="184">
      <c r="A184" s="59" t="n">
        <f aca="false" ca="false" dt2D="false" dtr="false" t="normal">+A183+1</f>
        <v>166</v>
      </c>
      <c r="B184" s="60" t="n">
        <f aca="false" ca="false" dt2D="false" dtr="false" t="normal">+B183+1</f>
        <v>37</v>
      </c>
      <c r="C184" s="70" t="s">
        <v>58</v>
      </c>
      <c r="D184" s="70" t="s">
        <v>242</v>
      </c>
      <c r="E184" s="1" t="n">
        <v>2020</v>
      </c>
      <c r="F184" s="65" t="n">
        <v>486285.54</v>
      </c>
      <c r="G184" s="68" t="n"/>
      <c r="H184" s="68" t="n">
        <v>0</v>
      </c>
      <c r="I184" s="68" t="n"/>
      <c r="J184" s="68" t="n"/>
      <c r="K184" s="68" t="n">
        <v>0</v>
      </c>
      <c r="L184" s="68" t="n">
        <v>0</v>
      </c>
      <c r="M184" s="68" t="n">
        <v>0</v>
      </c>
      <c r="N184" s="68" t="n">
        <v>0</v>
      </c>
      <c r="O184" s="68" t="n">
        <v>0</v>
      </c>
      <c r="P184" s="68" t="n">
        <v>0</v>
      </c>
      <c r="Q184" s="68" t="n"/>
      <c r="R184" s="68" t="n">
        <v>486285.54</v>
      </c>
      <c r="S184" s="68" t="n"/>
      <c r="T184" s="68" t="n"/>
      <c r="U184" s="79" t="n"/>
      <c r="V184" s="55" t="n"/>
    </row>
    <row customHeight="true" ht="15" outlineLevel="0" r="185">
      <c r="A185" s="59" t="n">
        <f aca="false" ca="false" dt2D="false" dtr="false" t="normal">+A184+1</f>
        <v>167</v>
      </c>
      <c r="B185" s="60" t="n">
        <f aca="false" ca="false" dt2D="false" dtr="false" t="normal">+B184+1</f>
        <v>38</v>
      </c>
      <c r="C185" s="70" t="s">
        <v>58</v>
      </c>
      <c r="D185" s="70" t="s">
        <v>116</v>
      </c>
      <c r="E185" s="1" t="n">
        <v>2020</v>
      </c>
      <c r="F185" s="65" t="n">
        <v>4231466.63</v>
      </c>
      <c r="G185" s="68" t="n">
        <v>0</v>
      </c>
      <c r="H185" s="68" t="n">
        <v>505688.36</v>
      </c>
      <c r="I185" s="68" t="n">
        <v>287579.42</v>
      </c>
      <c r="J185" s="68" t="n"/>
      <c r="K185" s="68" t="n">
        <v>0</v>
      </c>
      <c r="L185" s="68" t="n">
        <v>0</v>
      </c>
      <c r="M185" s="68" t="n">
        <v>0</v>
      </c>
      <c r="N185" s="68" t="n">
        <v>0</v>
      </c>
      <c r="O185" s="68" t="n">
        <v>854629.24</v>
      </c>
      <c r="P185" s="68" t="n">
        <v>0</v>
      </c>
      <c r="Q185" s="68" t="n">
        <v>2262459.85</v>
      </c>
      <c r="R185" s="68" t="n">
        <v>321109.76</v>
      </c>
      <c r="S185" s="68" t="n"/>
      <c r="T185" s="68" t="n"/>
      <c r="U185" s="79" t="n"/>
      <c r="V185" s="55" t="n"/>
    </row>
    <row customHeight="true" ht="15" outlineLevel="0" r="186">
      <c r="A186" s="59" t="n">
        <f aca="false" ca="false" dt2D="false" dtr="false" t="normal">+A185+1</f>
        <v>168</v>
      </c>
      <c r="B186" s="60" t="n">
        <f aca="false" ca="false" dt2D="false" dtr="false" t="normal">+B185+1</f>
        <v>39</v>
      </c>
      <c r="C186" s="70" t="s">
        <v>58</v>
      </c>
      <c r="D186" s="70" t="s">
        <v>118</v>
      </c>
      <c r="E186" s="1" t="n">
        <v>2020</v>
      </c>
      <c r="F186" s="65" t="n">
        <v>3138069.81</v>
      </c>
      <c r="G186" s="68" t="n">
        <v>0</v>
      </c>
      <c r="H186" s="68" t="n"/>
      <c r="I186" s="68" t="n"/>
      <c r="J186" s="68" t="n"/>
      <c r="K186" s="68" t="n">
        <v>0</v>
      </c>
      <c r="L186" s="68" t="n">
        <v>0</v>
      </c>
      <c r="M186" s="68" t="n">
        <v>0</v>
      </c>
      <c r="N186" s="68" t="n">
        <v>0</v>
      </c>
      <c r="O186" s="68" t="n"/>
      <c r="P186" s="68" t="n">
        <v>0</v>
      </c>
      <c r="Q186" s="68" t="n">
        <v>3138069.81</v>
      </c>
      <c r="R186" s="68" t="n"/>
      <c r="S186" s="68" t="n"/>
      <c r="T186" s="68" t="n"/>
      <c r="U186" s="79" t="n"/>
      <c r="V186" s="55" t="n"/>
    </row>
    <row customHeight="true" ht="15" outlineLevel="0" r="187">
      <c r="A187" s="59" t="n">
        <f aca="false" ca="false" dt2D="false" dtr="false" t="normal">+A186+1</f>
        <v>169</v>
      </c>
      <c r="B187" s="60" t="n">
        <f aca="false" ca="false" dt2D="false" dtr="false" t="normal">+B186+1</f>
        <v>40</v>
      </c>
      <c r="C187" s="70" t="s">
        <v>243</v>
      </c>
      <c r="D187" s="70" t="s">
        <v>244</v>
      </c>
      <c r="E187" s="1" t="n">
        <v>2020</v>
      </c>
      <c r="F187" s="65" t="n">
        <v>5979264.69</v>
      </c>
      <c r="G187" s="63" t="n">
        <v>1063452.47</v>
      </c>
      <c r="H187" s="63" t="n">
        <v>358766.4</v>
      </c>
      <c r="I187" s="63" t="n">
        <v>0</v>
      </c>
      <c r="J187" s="63" t="n">
        <v>872185.59</v>
      </c>
      <c r="K187" s="63" t="n">
        <v>0</v>
      </c>
      <c r="L187" s="63" t="n">
        <v>0</v>
      </c>
      <c r="M187" s="63" t="n">
        <v>0</v>
      </c>
      <c r="N187" s="63" t="n">
        <v>0</v>
      </c>
      <c r="O187" s="63" t="n">
        <v>0</v>
      </c>
      <c r="P187" s="63" t="n">
        <v>0</v>
      </c>
      <c r="Q187" s="63" t="n">
        <v>3601496.4</v>
      </c>
      <c r="R187" s="63" t="n">
        <v>0</v>
      </c>
      <c r="S187" s="68" t="n"/>
      <c r="T187" s="63" t="n"/>
      <c r="U187" s="79" t="n">
        <v>83363.83</v>
      </c>
      <c r="V187" s="55" t="n"/>
    </row>
    <row customHeight="true" ht="15" outlineLevel="0" r="188">
      <c r="A188" s="59" t="n">
        <f aca="false" ca="false" dt2D="false" dtr="false" t="normal">+A187+1</f>
        <v>170</v>
      </c>
      <c r="B188" s="60" t="n">
        <f aca="false" ca="false" dt2D="false" dtr="false" t="normal">+B187+1</f>
        <v>41</v>
      </c>
      <c r="C188" s="70" t="s">
        <v>125</v>
      </c>
      <c r="D188" s="70" t="s">
        <v>199</v>
      </c>
      <c r="E188" s="1" t="n">
        <v>2020</v>
      </c>
      <c r="F188" s="65" t="n">
        <v>1317563.65</v>
      </c>
      <c r="G188" s="68" t="n">
        <v>1296187.31</v>
      </c>
      <c r="H188" s="68" t="n">
        <v>0</v>
      </c>
      <c r="I188" s="68" t="n">
        <v>0</v>
      </c>
      <c r="J188" s="68" t="n">
        <v>0</v>
      </c>
      <c r="K188" s="68" t="n">
        <v>0</v>
      </c>
      <c r="L188" s="68" t="n">
        <v>0</v>
      </c>
      <c r="M188" s="68" t="n">
        <v>0</v>
      </c>
      <c r="N188" s="68" t="n">
        <v>0</v>
      </c>
      <c r="O188" s="68" t="n">
        <v>0</v>
      </c>
      <c r="P188" s="68" t="n">
        <v>0</v>
      </c>
      <c r="Q188" s="72" t="n">
        <v>0</v>
      </c>
      <c r="R188" s="68" t="n">
        <v>0</v>
      </c>
      <c r="S188" s="68" t="n"/>
      <c r="T188" s="68" t="n"/>
      <c r="U188" s="79" t="n">
        <v>21376.34</v>
      </c>
      <c r="V188" s="55" t="n"/>
    </row>
    <row customHeight="true" ht="15" outlineLevel="0" r="189">
      <c r="A189" s="59" t="n">
        <f aca="false" ca="false" dt2D="false" dtr="false" t="normal">+A188+1</f>
        <v>171</v>
      </c>
      <c r="B189" s="60" t="n">
        <f aca="false" ca="false" dt2D="false" dtr="false" t="normal">+B188+1</f>
        <v>42</v>
      </c>
      <c r="C189" s="70" t="s">
        <v>125</v>
      </c>
      <c r="D189" s="70" t="s">
        <v>200</v>
      </c>
      <c r="E189" s="1" t="n">
        <v>2020</v>
      </c>
      <c r="F189" s="65" t="n">
        <v>1009778.48</v>
      </c>
      <c r="G189" s="68" t="n">
        <v>994028.66</v>
      </c>
      <c r="H189" s="68" t="n">
        <v>0</v>
      </c>
      <c r="I189" s="68" t="n">
        <v>0</v>
      </c>
      <c r="J189" s="68" t="n">
        <v>0</v>
      </c>
      <c r="K189" s="68" t="n">
        <v>0</v>
      </c>
      <c r="L189" s="68" t="n">
        <v>0</v>
      </c>
      <c r="M189" s="68" t="n">
        <v>0</v>
      </c>
      <c r="N189" s="68" t="n">
        <v>0</v>
      </c>
      <c r="O189" s="68" t="n">
        <v>0</v>
      </c>
      <c r="P189" s="68" t="n">
        <v>0</v>
      </c>
      <c r="Q189" s="72" t="n">
        <v>0</v>
      </c>
      <c r="R189" s="68" t="n">
        <v>0</v>
      </c>
      <c r="S189" s="68" t="n"/>
      <c r="T189" s="68" t="n"/>
      <c r="U189" s="79" t="n">
        <v>15749.82</v>
      </c>
      <c r="V189" s="55" t="n"/>
    </row>
    <row customHeight="true" ht="15" outlineLevel="0" r="190">
      <c r="A190" s="59" t="n">
        <f aca="false" ca="false" dt2D="false" dtr="false" t="normal">+A189+1</f>
        <v>172</v>
      </c>
      <c r="B190" s="60" t="n">
        <f aca="false" ca="false" dt2D="false" dtr="false" t="normal">+B189+1</f>
        <v>43</v>
      </c>
      <c r="C190" s="70" t="s">
        <v>125</v>
      </c>
      <c r="D190" s="70" t="s">
        <v>126</v>
      </c>
      <c r="E190" s="1" t="n">
        <v>2020</v>
      </c>
      <c r="F190" s="65" t="n">
        <v>299370.15</v>
      </c>
      <c r="G190" s="68" t="n"/>
      <c r="H190" s="68" t="n">
        <v>0</v>
      </c>
      <c r="I190" s="68" t="n">
        <v>293075.87</v>
      </c>
      <c r="J190" s="68" t="n">
        <v>0</v>
      </c>
      <c r="K190" s="68" t="n"/>
      <c r="L190" s="68" t="n">
        <v>0</v>
      </c>
      <c r="M190" s="68" t="n">
        <v>0</v>
      </c>
      <c r="N190" s="68" t="n">
        <v>0</v>
      </c>
      <c r="O190" s="68" t="n">
        <v>0</v>
      </c>
      <c r="P190" s="68" t="n">
        <v>0</v>
      </c>
      <c r="Q190" s="72" t="n">
        <v>0</v>
      </c>
      <c r="R190" s="68" t="n">
        <v>0</v>
      </c>
      <c r="S190" s="68" t="n"/>
      <c r="T190" s="68" t="n"/>
      <c r="U190" s="79" t="n">
        <v>6294.28</v>
      </c>
      <c r="V190" s="55" t="n"/>
    </row>
    <row customHeight="true" ht="15" outlineLevel="0" r="191">
      <c r="A191" s="59" t="n">
        <f aca="false" ca="false" dt2D="false" dtr="false" t="normal">+A190+1</f>
        <v>173</v>
      </c>
      <c r="B191" s="60" t="n">
        <f aca="false" ca="false" dt2D="false" dtr="false" t="normal">+B190+1</f>
        <v>44</v>
      </c>
      <c r="C191" s="70" t="s">
        <v>125</v>
      </c>
      <c r="D191" s="70" t="s">
        <v>245</v>
      </c>
      <c r="E191" s="1" t="n">
        <v>2020</v>
      </c>
      <c r="F191" s="65" t="n">
        <v>1636980.78</v>
      </c>
      <c r="G191" s="68" t="n">
        <v>0</v>
      </c>
      <c r="H191" s="68" t="n">
        <v>0</v>
      </c>
      <c r="I191" s="68" t="n">
        <v>1599383.22</v>
      </c>
      <c r="J191" s="68" t="n">
        <v>0</v>
      </c>
      <c r="K191" s="68" t="n">
        <v>0</v>
      </c>
      <c r="L191" s="68" t="n">
        <v>0</v>
      </c>
      <c r="M191" s="68" t="n">
        <v>0</v>
      </c>
      <c r="N191" s="68" t="n">
        <v>0</v>
      </c>
      <c r="O191" s="68" t="n">
        <v>0</v>
      </c>
      <c r="P191" s="68" t="n">
        <v>0</v>
      </c>
      <c r="Q191" s="72" t="n">
        <v>0</v>
      </c>
      <c r="R191" s="68" t="n">
        <v>0</v>
      </c>
      <c r="S191" s="68" t="n"/>
      <c r="T191" s="68" t="n"/>
      <c r="U191" s="79" t="n">
        <v>37597.56</v>
      </c>
      <c r="V191" s="55" t="n"/>
    </row>
    <row outlineLevel="0" r="192">
      <c r="A192" s="73" t="n"/>
      <c r="B192" s="74" t="n"/>
      <c r="C192" s="83" t="n"/>
      <c r="D192" s="84" t="s">
        <v>246</v>
      </c>
      <c r="F192" s="167" t="n">
        <f aca="false" ca="false" dt2D="false" dtr="false" t="normal">SUM(G192:U192)</f>
        <v>377601493.3400001</v>
      </c>
      <c r="G192" s="167" t="n">
        <f aca="false" ca="false" dt2D="false" dtr="false" t="normal">SUM(G193:G285)</f>
        <v>77195731.04671985</v>
      </c>
      <c r="H192" s="167" t="n">
        <f aca="false" ca="false" dt2D="false" dtr="false" t="normal">SUM(H193:H285)</f>
        <v>41951388.19181477</v>
      </c>
      <c r="I192" s="167" t="n">
        <f aca="false" ca="false" dt2D="false" dtr="false" t="normal">SUM(I193:I285)</f>
        <v>8986686.790000001</v>
      </c>
      <c r="J192" s="167" t="n">
        <f aca="false" ca="false" dt2D="false" dtr="false" t="normal">SUM(J193:J285)</f>
        <v>28133552.761465397</v>
      </c>
      <c r="K192" s="167" t="n">
        <f aca="false" ca="false" dt2D="false" dtr="false" t="normal">SUM(K193:K285)</f>
        <v>1503627.44</v>
      </c>
      <c r="L192" s="167" t="n">
        <f aca="false" ca="false" dt2D="false" dtr="false" t="normal">SUM(L193:L285)</f>
        <v>0</v>
      </c>
      <c r="M192" s="167" t="n">
        <f aca="false" ca="false" dt2D="false" dtr="false" t="normal">SUM(M193:M285)</f>
        <v>0</v>
      </c>
      <c r="N192" s="167" t="n">
        <f aca="false" ca="false" dt2D="false" dtr="false" t="normal">SUM(N193:N285)</f>
        <v>4962428.95</v>
      </c>
      <c r="O192" s="167" t="n">
        <f aca="false" ca="false" dt2D="false" dtr="false" t="normal">SUM(O193:O285)</f>
        <v>75258412.80000001</v>
      </c>
      <c r="P192" s="167" t="n">
        <f aca="false" ca="false" dt2D="false" dtr="false" t="normal">SUM(P193:P285)</f>
        <v>7390101.27</v>
      </c>
      <c r="Q192" s="167" t="n">
        <f aca="false" ca="false" dt2D="false" dtr="false" t="normal">SUM(Q193:Q285)</f>
        <v>104896037.31000002</v>
      </c>
      <c r="R192" s="167" t="n">
        <f aca="false" ca="false" dt2D="false" dtr="false" t="normal">SUM(R193:R285)</f>
        <v>24097043.179999996</v>
      </c>
      <c r="S192" s="167" t="n">
        <f aca="false" ca="false" dt2D="false" dtr="false" t="normal">SUM(S193:S285)</f>
        <v>0</v>
      </c>
      <c r="T192" s="167" t="n">
        <f aca="false" ca="false" dt2D="false" dtr="false" t="normal">SUM(T193:T285)</f>
        <v>0</v>
      </c>
      <c r="U192" s="167" t="n">
        <f aca="false" ca="false" dt2D="false" dtr="false" t="normal">SUM(U193:U285)</f>
        <v>3226483.6000000006</v>
      </c>
      <c r="V192" s="55" t="n"/>
    </row>
    <row customHeight="true" ht="15" outlineLevel="0" r="193">
      <c r="A193" s="59" t="n">
        <f aca="false" ca="false" dt2D="false" dtr="false" t="normal">+A191+1</f>
        <v>174</v>
      </c>
      <c r="B193" s="60" t="n">
        <f aca="false" ca="false" dt2D="false" dtr="false" t="normal">+B192+1</f>
        <v>1</v>
      </c>
      <c r="C193" s="70" t="s">
        <v>54</v>
      </c>
      <c r="D193" s="70" t="s">
        <v>247</v>
      </c>
      <c r="E193" s="1" t="n">
        <v>2020</v>
      </c>
      <c r="F193" s="65" t="n">
        <f aca="false" ca="false" dt2D="false" dtr="false" t="normal">SUM(G193:U193)</f>
        <v>9942706.31</v>
      </c>
      <c r="G193" s="68" t="n">
        <v>0</v>
      </c>
      <c r="H193" s="68" t="n">
        <v>0</v>
      </c>
      <c r="I193" s="68" t="n">
        <v>0</v>
      </c>
      <c r="J193" s="68" t="n">
        <v>0</v>
      </c>
      <c r="K193" s="68" t="n">
        <v>0</v>
      </c>
      <c r="L193" s="68" t="n">
        <v>0</v>
      </c>
      <c r="M193" s="68" t="n">
        <v>0</v>
      </c>
      <c r="N193" s="68" t="n">
        <v>0</v>
      </c>
      <c r="O193" s="68" t="n">
        <v>0</v>
      </c>
      <c r="P193" s="68" t="n">
        <v>0</v>
      </c>
      <c r="Q193" s="68" t="n">
        <v>9942706.31</v>
      </c>
      <c r="R193" s="68" t="n">
        <v>0</v>
      </c>
      <c r="S193" s="68" t="n"/>
      <c r="T193" s="68" t="n"/>
      <c r="U193" s="79" t="n"/>
      <c r="V193" s="55" t="e">
        <f aca="false" ca="false" dt2D="false" dtr="false" t="normal">+F193-'[2]Приложение №1'!$N193</f>
        <v>#GETTING_DATA</v>
      </c>
    </row>
    <row customHeight="true" ht="15" outlineLevel="0" r="194">
      <c r="A194" s="59" t="n">
        <f aca="false" ca="false" dt2D="false" dtr="false" t="normal">+A193+1</f>
        <v>175</v>
      </c>
      <c r="B194" s="60" t="n">
        <f aca="false" ca="false" dt2D="false" dtr="false" t="normal">+B193+1</f>
        <v>2</v>
      </c>
      <c r="C194" s="70" t="s">
        <v>54</v>
      </c>
      <c r="D194" s="70" t="s">
        <v>248</v>
      </c>
      <c r="E194" s="1" t="n">
        <v>2020</v>
      </c>
      <c r="F194" s="65" t="n">
        <f aca="false" ca="false" dt2D="false" dtr="false" t="normal">SUM(G194:U194)</f>
        <v>3936771.15</v>
      </c>
      <c r="G194" s="68" t="n">
        <v>3034425.72</v>
      </c>
      <c r="H194" s="68" t="n">
        <v>0</v>
      </c>
      <c r="I194" s="68" t="n">
        <v>0</v>
      </c>
      <c r="J194" s="68" t="n">
        <v>885369.57</v>
      </c>
      <c r="K194" s="68" t="n">
        <v>0</v>
      </c>
      <c r="L194" s="68" t="n">
        <v>0</v>
      </c>
      <c r="M194" s="68" t="n">
        <v>0</v>
      </c>
      <c r="N194" s="68" t="n">
        <v>0</v>
      </c>
      <c r="O194" s="68" t="n">
        <v>0</v>
      </c>
      <c r="P194" s="68" t="n"/>
      <c r="Q194" s="72" t="n">
        <v>0</v>
      </c>
      <c r="R194" s="68" t="n">
        <v>0</v>
      </c>
      <c r="S194" s="68" t="n"/>
      <c r="T194" s="68" t="n"/>
      <c r="U194" s="69" t="n">
        <v>16975.86</v>
      </c>
      <c r="V194" s="55" t="e">
        <f aca="false" ca="false" dt2D="false" dtr="false" t="normal">+F194-'[2]Приложение №1'!$N194</f>
        <v>#GETTING_DATA</v>
      </c>
    </row>
    <row customHeight="true" ht="15" outlineLevel="0" r="195">
      <c r="A195" s="59" t="n">
        <f aca="false" ca="false" dt2D="false" dtr="false" t="normal">+A194+1</f>
        <v>176</v>
      </c>
      <c r="B195" s="60" t="n">
        <f aca="false" ca="false" dt2D="false" dtr="false" t="normal">+B194+1</f>
        <v>3</v>
      </c>
      <c r="C195" s="70" t="s">
        <v>54</v>
      </c>
      <c r="D195" s="70" t="s">
        <v>249</v>
      </c>
      <c r="E195" s="1" t="n">
        <v>2020</v>
      </c>
      <c r="F195" s="65" t="n">
        <f aca="false" ca="false" dt2D="false" dtr="false" t="normal">SUM(G195:U195)</f>
        <v>4052781.68</v>
      </c>
      <c r="G195" s="68" t="n">
        <v>0</v>
      </c>
      <c r="H195" s="68" t="n">
        <v>0</v>
      </c>
      <c r="I195" s="68" t="n">
        <v>0</v>
      </c>
      <c r="J195" s="68" t="n">
        <v>0</v>
      </c>
      <c r="K195" s="68" t="n">
        <v>0</v>
      </c>
      <c r="L195" s="68" t="n">
        <v>0</v>
      </c>
      <c r="M195" s="68" t="n">
        <v>0</v>
      </c>
      <c r="N195" s="68" t="n">
        <v>0</v>
      </c>
      <c r="O195" s="68" t="n">
        <v>3994677.2</v>
      </c>
      <c r="P195" s="68" t="n">
        <v>0</v>
      </c>
      <c r="Q195" s="72" t="n">
        <v>0</v>
      </c>
      <c r="R195" s="68" t="n">
        <v>0</v>
      </c>
      <c r="S195" s="63" t="n"/>
      <c r="T195" s="68" t="n"/>
      <c r="U195" s="79" t="n">
        <v>58104.48</v>
      </c>
      <c r="V195" s="55" t="e">
        <f aca="false" ca="false" dt2D="false" dtr="false" t="normal">+F195-'[2]Приложение №1'!$N195</f>
        <v>#GETTING_DATA</v>
      </c>
    </row>
    <row customHeight="true" ht="15" outlineLevel="0" r="196">
      <c r="A196" s="59" t="n">
        <f aca="false" ca="false" dt2D="false" dtr="false" t="normal">+A195+1</f>
        <v>177</v>
      </c>
      <c r="B196" s="60" t="n">
        <f aca="false" ca="false" dt2D="false" dtr="false" t="normal">+B195+1</f>
        <v>4</v>
      </c>
      <c r="C196" s="70" t="s">
        <v>54</v>
      </c>
      <c r="D196" s="70" t="s">
        <v>250</v>
      </c>
      <c r="E196" s="1" t="n">
        <v>2020</v>
      </c>
      <c r="F196" s="65" t="n">
        <f aca="false" ca="false" dt2D="false" dtr="false" t="normal">SUM(G196:U196)</f>
        <v>1996886.58</v>
      </c>
      <c r="G196" s="68" t="n">
        <v>862161.12</v>
      </c>
      <c r="H196" s="68" t="n">
        <v>1134725.46</v>
      </c>
      <c r="I196" s="68" t="n"/>
      <c r="J196" s="68" t="n"/>
      <c r="K196" s="68" t="n"/>
      <c r="L196" s="68" t="n"/>
      <c r="M196" s="68" t="n"/>
      <c r="N196" s="68" t="n"/>
      <c r="O196" s="68" t="n"/>
      <c r="P196" s="68" t="n">
        <v>0</v>
      </c>
      <c r="Q196" s="72" t="n">
        <v>0</v>
      </c>
      <c r="R196" s="68" t="n">
        <v>0</v>
      </c>
      <c r="S196" s="68" t="n"/>
      <c r="T196" s="68" t="n"/>
      <c r="U196" s="69" t="n"/>
      <c r="V196" s="55" t="e">
        <f aca="false" ca="false" dt2D="false" dtr="false" t="normal">+F196-'[2]Приложение №1'!$N196</f>
        <v>#GETTING_DATA</v>
      </c>
    </row>
    <row customHeight="true" ht="15" outlineLevel="0" r="197">
      <c r="A197" s="59" t="n">
        <f aca="false" ca="false" dt2D="false" dtr="false" t="normal">+A196+1</f>
        <v>178</v>
      </c>
      <c r="B197" s="60" t="n">
        <f aca="false" ca="false" dt2D="false" dtr="false" t="normal">+B196+1</f>
        <v>5</v>
      </c>
      <c r="C197" s="70" t="s">
        <v>54</v>
      </c>
      <c r="D197" s="70" t="s">
        <v>251</v>
      </c>
      <c r="E197" s="1" t="n">
        <v>2020</v>
      </c>
      <c r="F197" s="65" t="n">
        <f aca="false" ca="false" dt2D="false" dtr="false" t="normal">SUM(G197:U197)</f>
        <v>4962428.95</v>
      </c>
      <c r="G197" s="68" t="n">
        <v>0</v>
      </c>
      <c r="H197" s="68" t="n">
        <v>0</v>
      </c>
      <c r="I197" s="68" t="n">
        <v>0</v>
      </c>
      <c r="J197" s="68" t="n">
        <v>0</v>
      </c>
      <c r="K197" s="68" t="n">
        <v>0</v>
      </c>
      <c r="L197" s="68" t="n">
        <v>0</v>
      </c>
      <c r="M197" s="68" t="n">
        <v>0</v>
      </c>
      <c r="N197" s="68" t="n">
        <v>4962428.95</v>
      </c>
      <c r="O197" s="68" t="n">
        <v>0</v>
      </c>
      <c r="P197" s="68" t="n">
        <v>0</v>
      </c>
      <c r="Q197" s="72" t="n">
        <v>0</v>
      </c>
      <c r="R197" s="68" t="n">
        <v>0</v>
      </c>
      <c r="S197" s="68" t="n"/>
      <c r="T197" s="68" t="n"/>
      <c r="U197" s="79" t="n"/>
      <c r="V197" s="55" t="e">
        <f aca="false" ca="false" dt2D="false" dtr="false" t="normal">+F197-'[2]Приложение №1'!$N197</f>
        <v>#GETTING_DATA</v>
      </c>
    </row>
    <row customHeight="true" ht="15" outlineLevel="0" r="198">
      <c r="A198" s="59" t="n">
        <f aca="false" ca="false" dt2D="false" dtr="false" t="normal">+A197+1</f>
        <v>179</v>
      </c>
      <c r="B198" s="60" t="n">
        <f aca="false" ca="false" dt2D="false" dtr="false" t="normal">+B197+1</f>
        <v>6</v>
      </c>
      <c r="C198" s="70" t="s">
        <v>54</v>
      </c>
      <c r="D198" s="70" t="s">
        <v>252</v>
      </c>
      <c r="E198" s="1" t="n">
        <v>2020</v>
      </c>
      <c r="F198" s="65" t="n">
        <f aca="false" ca="false" dt2D="false" dtr="false" t="normal">SUM(G198:U198)</f>
        <v>1050720.84</v>
      </c>
      <c r="G198" s="68" t="n">
        <v>0</v>
      </c>
      <c r="H198" s="68" t="n">
        <v>0</v>
      </c>
      <c r="I198" s="68" t="n">
        <v>0</v>
      </c>
      <c r="J198" s="68" t="n">
        <v>0</v>
      </c>
      <c r="K198" s="68" t="n">
        <v>0</v>
      </c>
      <c r="L198" s="68" t="n">
        <v>0</v>
      </c>
      <c r="M198" s="68" t="n">
        <v>0</v>
      </c>
      <c r="N198" s="68" t="n">
        <v>0</v>
      </c>
      <c r="O198" s="68" t="n">
        <v>1050720.84</v>
      </c>
      <c r="P198" s="68" t="n">
        <v>0</v>
      </c>
      <c r="Q198" s="72" t="n">
        <v>0</v>
      </c>
      <c r="R198" s="68" t="n">
        <v>0</v>
      </c>
      <c r="S198" s="63" t="n"/>
      <c r="T198" s="68" t="n"/>
      <c r="U198" s="69" t="n"/>
      <c r="V198" s="55" t="e">
        <f aca="false" ca="false" dt2D="false" dtr="false" t="normal">+F198-'[2]Приложение №1'!$N198</f>
        <v>#GETTING_DATA</v>
      </c>
    </row>
    <row customHeight="true" ht="15" outlineLevel="0" r="199">
      <c r="A199" s="59" t="n">
        <f aca="false" ca="false" dt2D="false" dtr="false" t="normal">+A198+1</f>
        <v>180</v>
      </c>
      <c r="B199" s="60" t="n">
        <f aca="false" ca="false" dt2D="false" dtr="false" t="normal">+B198+1</f>
        <v>7</v>
      </c>
      <c r="C199" s="70" t="s">
        <v>54</v>
      </c>
      <c r="D199" s="70" t="s">
        <v>253</v>
      </c>
      <c r="E199" s="1" t="n">
        <v>2020</v>
      </c>
      <c r="F199" s="65" t="n">
        <f aca="false" ca="false" dt2D="false" dtr="false" t="normal">SUM(G199:U199)</f>
        <v>2256836.32</v>
      </c>
      <c r="G199" s="68" t="n">
        <v>0</v>
      </c>
      <c r="H199" s="68" t="n">
        <v>0</v>
      </c>
      <c r="I199" s="68" t="n">
        <v>0</v>
      </c>
      <c r="J199" s="68" t="n">
        <v>0</v>
      </c>
      <c r="K199" s="68" t="n">
        <v>0</v>
      </c>
      <c r="L199" s="68" t="n">
        <v>0</v>
      </c>
      <c r="M199" s="68" t="n">
        <v>0</v>
      </c>
      <c r="N199" s="68" t="n">
        <v>0</v>
      </c>
      <c r="O199" s="68" t="n">
        <v>0</v>
      </c>
      <c r="P199" s="68" t="n">
        <v>2256836.32</v>
      </c>
      <c r="Q199" s="72" t="n">
        <v>0</v>
      </c>
      <c r="R199" s="68" t="n">
        <v>0</v>
      </c>
      <c r="S199" s="63" t="n"/>
      <c r="T199" s="68" t="n"/>
      <c r="U199" s="69" t="n"/>
      <c r="V199" s="55" t="e">
        <f aca="false" ca="false" dt2D="false" dtr="false" t="normal">+F199-'[2]Приложение №1'!$N199</f>
        <v>#GETTING_DATA</v>
      </c>
    </row>
    <row customHeight="true" ht="15" outlineLevel="0" r="200">
      <c r="A200" s="59" t="n">
        <f aca="false" ca="false" dt2D="false" dtr="false" t="normal">+A199+1</f>
        <v>181</v>
      </c>
      <c r="B200" s="60" t="n">
        <f aca="false" ca="false" dt2D="false" dtr="false" t="normal">+B199+1</f>
        <v>8</v>
      </c>
      <c r="C200" s="70" t="s">
        <v>54</v>
      </c>
      <c r="D200" s="70" t="s">
        <v>254</v>
      </c>
      <c r="E200" s="1" t="n">
        <v>2020</v>
      </c>
      <c r="F200" s="65" t="n">
        <f aca="false" ca="false" dt2D="false" dtr="false" t="normal">SUM(G200:U200)</f>
        <v>2332909.45</v>
      </c>
      <c r="G200" s="68" t="n">
        <v>0</v>
      </c>
      <c r="H200" s="68" t="n">
        <v>0</v>
      </c>
      <c r="I200" s="68" t="n">
        <v>0</v>
      </c>
      <c r="J200" s="68" t="n">
        <v>0</v>
      </c>
      <c r="K200" s="68" t="n">
        <v>0</v>
      </c>
      <c r="L200" s="68" t="n">
        <v>0</v>
      </c>
      <c r="M200" s="68" t="n">
        <v>0</v>
      </c>
      <c r="N200" s="68" t="n">
        <v>0</v>
      </c>
      <c r="O200" s="68" t="n">
        <v>0</v>
      </c>
      <c r="P200" s="68" t="n">
        <v>2332909.45</v>
      </c>
      <c r="Q200" s="72" t="n">
        <v>0</v>
      </c>
      <c r="R200" s="72" t="n">
        <v>0</v>
      </c>
      <c r="S200" s="96" t="n"/>
      <c r="T200" s="68" t="n"/>
      <c r="U200" s="91" t="n"/>
      <c r="V200" s="55" t="e">
        <f aca="false" ca="false" dt2D="false" dtr="false" t="normal">+F200-'[2]Приложение №1'!$N200</f>
        <v>#GETTING_DATA</v>
      </c>
    </row>
    <row customHeight="true" ht="15" outlineLevel="0" r="201">
      <c r="A201" s="59" t="n">
        <f aca="false" ca="false" dt2D="false" dtr="false" t="normal">+A200+1</f>
        <v>182</v>
      </c>
      <c r="B201" s="60" t="n">
        <f aca="false" ca="false" dt2D="false" dtr="false" t="normal">+B200+1</f>
        <v>9</v>
      </c>
      <c r="C201" s="70" t="s">
        <v>54</v>
      </c>
      <c r="D201" s="70" t="s">
        <v>255</v>
      </c>
      <c r="E201" s="1" t="n">
        <v>2020</v>
      </c>
      <c r="F201" s="65" t="n">
        <f aca="false" ca="false" dt2D="false" dtr="false" t="normal">SUM(G201:U201)</f>
        <v>10349847.52</v>
      </c>
      <c r="G201" s="68" t="n">
        <v>0</v>
      </c>
      <c r="H201" s="68" t="n">
        <v>0</v>
      </c>
      <c r="I201" s="68" t="n">
        <v>0</v>
      </c>
      <c r="J201" s="68" t="n">
        <v>0</v>
      </c>
      <c r="K201" s="68" t="n">
        <v>0</v>
      </c>
      <c r="L201" s="68" t="n">
        <v>0</v>
      </c>
      <c r="M201" s="68" t="n">
        <v>0</v>
      </c>
      <c r="N201" s="68" t="n">
        <v>0</v>
      </c>
      <c r="O201" s="68" t="n">
        <v>0</v>
      </c>
      <c r="P201" s="68" t="n">
        <v>0</v>
      </c>
      <c r="Q201" s="68" t="n">
        <v>10349847.52</v>
      </c>
      <c r="R201" s="68" t="n">
        <v>0</v>
      </c>
      <c r="S201" s="63" t="n"/>
      <c r="T201" s="72" t="n"/>
      <c r="U201" s="97" t="n"/>
      <c r="V201" s="55" t="e">
        <f aca="false" ca="false" dt2D="false" dtr="false" t="normal">+F201-'[2]Приложение №1'!$N201</f>
        <v>#GETTING_DATA</v>
      </c>
    </row>
    <row customHeight="true" ht="15" outlineLevel="0" r="202">
      <c r="A202" s="59" t="n">
        <f aca="false" ca="false" dt2D="false" dtr="false" t="normal">+A201+1</f>
        <v>183</v>
      </c>
      <c r="B202" s="60" t="n">
        <f aca="false" ca="false" dt2D="false" dtr="false" t="normal">+B201+1</f>
        <v>10</v>
      </c>
      <c r="C202" s="70" t="s">
        <v>54</v>
      </c>
      <c r="D202" s="70" t="s">
        <v>256</v>
      </c>
      <c r="E202" s="1" t="n">
        <v>2020</v>
      </c>
      <c r="F202" s="65" t="n">
        <f aca="false" ca="false" dt2D="false" dtr="false" t="normal">SUM(G202:U202)</f>
        <v>10307725.39</v>
      </c>
      <c r="G202" s="68" t="n">
        <v>0</v>
      </c>
      <c r="H202" s="68" t="n">
        <v>0</v>
      </c>
      <c r="I202" s="68" t="n">
        <v>0</v>
      </c>
      <c r="J202" s="68" t="n">
        <v>0</v>
      </c>
      <c r="K202" s="68" t="n">
        <v>0</v>
      </c>
      <c r="L202" s="68" t="n">
        <v>0</v>
      </c>
      <c r="M202" s="68" t="n">
        <v>0</v>
      </c>
      <c r="N202" s="68" t="n">
        <v>0</v>
      </c>
      <c r="O202" s="68" t="n">
        <v>0</v>
      </c>
      <c r="P202" s="68" t="n">
        <v>0</v>
      </c>
      <c r="Q202" s="68" t="n">
        <v>10307725.39</v>
      </c>
      <c r="R202" s="68" t="n">
        <v>0</v>
      </c>
      <c r="S202" s="63" t="n"/>
      <c r="T202" s="82" t="n"/>
      <c r="U202" s="98" t="n"/>
      <c r="V202" s="55" t="e">
        <f aca="false" ca="false" dt2D="false" dtr="false" t="normal">+F202-'[2]Приложение №1'!$N202</f>
        <v>#GETTING_DATA</v>
      </c>
    </row>
    <row customHeight="true" ht="15" outlineLevel="0" r="203">
      <c r="A203" s="59" t="n">
        <f aca="false" ca="false" dt2D="false" dtr="false" t="normal">+A202+1</f>
        <v>184</v>
      </c>
      <c r="B203" s="60" t="n">
        <f aca="false" ca="false" dt2D="false" dtr="false" t="normal">+B202+1</f>
        <v>11</v>
      </c>
      <c r="C203" s="70" t="s">
        <v>54</v>
      </c>
      <c r="D203" s="70" t="s">
        <v>257</v>
      </c>
      <c r="E203" s="1" t="n">
        <v>2020</v>
      </c>
      <c r="F203" s="65" t="n">
        <f aca="false" ca="false" dt2D="false" dtr="false" t="normal">SUM(G203:U203)</f>
        <v>11460454.99</v>
      </c>
      <c r="G203" s="68" t="n">
        <v>1753136.39</v>
      </c>
      <c r="H203" s="68" t="n">
        <v>832503.79</v>
      </c>
      <c r="I203" s="68" t="n">
        <v>0</v>
      </c>
      <c r="J203" s="68" t="n">
        <v>0</v>
      </c>
      <c r="K203" s="68" t="n">
        <v>0</v>
      </c>
      <c r="L203" s="68" t="n">
        <v>0</v>
      </c>
      <c r="M203" s="68" t="n"/>
      <c r="N203" s="68" t="n">
        <v>0</v>
      </c>
      <c r="O203" s="68" t="n">
        <v>0</v>
      </c>
      <c r="P203" s="68" t="n">
        <v>0</v>
      </c>
      <c r="Q203" s="68" t="n">
        <v>8707094.88</v>
      </c>
      <c r="R203" s="68" t="n">
        <v>0</v>
      </c>
      <c r="S203" s="68" t="n"/>
      <c r="T203" s="68" t="n"/>
      <c r="U203" s="79" t="n">
        <v>167719.93</v>
      </c>
      <c r="V203" s="55" t="e">
        <f aca="false" ca="false" dt2D="false" dtr="false" t="normal">+F203-'[2]Приложение №1'!$N203</f>
        <v>#GETTING_DATA</v>
      </c>
    </row>
    <row customHeight="true" ht="15" outlineLevel="0" r="204">
      <c r="A204" s="59" t="n">
        <f aca="false" ca="false" dt2D="false" dtr="false" t="normal">+A203+1</f>
        <v>185</v>
      </c>
      <c r="B204" s="60" t="n">
        <f aca="false" ca="false" dt2D="false" dtr="false" t="normal">+B203+1</f>
        <v>12</v>
      </c>
      <c r="C204" s="70" t="s">
        <v>54</v>
      </c>
      <c r="D204" s="70" t="s">
        <v>258</v>
      </c>
      <c r="E204" s="1" t="n">
        <v>2020</v>
      </c>
      <c r="F204" s="65" t="n">
        <f aca="false" ca="false" dt2D="false" dtr="false" t="normal">SUM(G204:U204)</f>
        <v>2592257.1199999996</v>
      </c>
      <c r="G204" s="68" t="n">
        <v>2554028.82</v>
      </c>
      <c r="H204" s="68" t="n">
        <v>0</v>
      </c>
      <c r="I204" s="68" t="n">
        <v>0</v>
      </c>
      <c r="J204" s="68" t="n">
        <v>0</v>
      </c>
      <c r="K204" s="68" t="n">
        <v>0</v>
      </c>
      <c r="L204" s="68" t="n">
        <v>0</v>
      </c>
      <c r="M204" s="68" t="n"/>
      <c r="N204" s="68" t="n">
        <v>0</v>
      </c>
      <c r="O204" s="68" t="n">
        <v>0</v>
      </c>
      <c r="P204" s="68" t="n">
        <v>0</v>
      </c>
      <c r="Q204" s="68" t="n"/>
      <c r="R204" s="68" t="n">
        <v>0</v>
      </c>
      <c r="S204" s="68" t="n"/>
      <c r="T204" s="68" t="n"/>
      <c r="U204" s="69" t="n">
        <v>38228.3</v>
      </c>
      <c r="V204" s="55" t="e">
        <f aca="false" ca="false" dt2D="false" dtr="false" t="normal">+F204-'[2]Приложение №1'!$N204</f>
        <v>#GETTING_DATA</v>
      </c>
    </row>
    <row customHeight="true" ht="15" outlineLevel="0" r="205">
      <c r="A205" s="59" t="n">
        <f aca="false" ca="false" dt2D="false" dtr="false" t="normal">+A204+1</f>
        <v>186</v>
      </c>
      <c r="B205" s="60" t="n">
        <f aca="false" ca="false" dt2D="false" dtr="false" t="normal">+B204+1</f>
        <v>13</v>
      </c>
      <c r="C205" s="70" t="s">
        <v>54</v>
      </c>
      <c r="D205" s="70" t="s">
        <v>259</v>
      </c>
      <c r="E205" s="1" t="n">
        <v>2020</v>
      </c>
      <c r="F205" s="65" t="n">
        <f aca="false" ca="false" dt2D="false" dtr="false" t="normal">SUM(G205:U205)</f>
        <v>5449682.08</v>
      </c>
      <c r="G205" s="68" t="n">
        <v>1453329.35</v>
      </c>
      <c r="H205" s="68" t="n">
        <v>2801347.54</v>
      </c>
      <c r="I205" s="68" t="n">
        <v>0</v>
      </c>
      <c r="J205" s="68" t="n">
        <v>1114925.44</v>
      </c>
      <c r="K205" s="68" t="n">
        <v>0</v>
      </c>
      <c r="L205" s="68" t="n">
        <v>0</v>
      </c>
      <c r="M205" s="68" t="n"/>
      <c r="N205" s="68" t="n">
        <v>0</v>
      </c>
      <c r="O205" s="68" t="n">
        <v>0</v>
      </c>
      <c r="P205" s="68" t="n">
        <v>0</v>
      </c>
      <c r="Q205" s="72" t="n">
        <v>0</v>
      </c>
      <c r="R205" s="68" t="n">
        <v>0</v>
      </c>
      <c r="S205" s="68" t="n"/>
      <c r="T205" s="68" t="n"/>
      <c r="U205" s="69" t="n">
        <v>80079.75</v>
      </c>
      <c r="V205" s="55" t="e">
        <f aca="false" ca="false" dt2D="false" dtr="false" t="normal">+F205-'[2]Приложение №1'!$N205</f>
        <v>#GETTING_DATA</v>
      </c>
    </row>
    <row customHeight="true" ht="15" outlineLevel="0" r="206">
      <c r="A206" s="59" t="n">
        <f aca="false" ca="false" dt2D="false" dtr="false" t="normal">+A205+1</f>
        <v>187</v>
      </c>
      <c r="B206" s="60" t="n">
        <f aca="false" ca="false" dt2D="false" dtr="false" t="normal">+B205+1</f>
        <v>14</v>
      </c>
      <c r="C206" s="70" t="s">
        <v>54</v>
      </c>
      <c r="D206" s="70" t="s">
        <v>260</v>
      </c>
      <c r="E206" s="1" t="n">
        <v>2020</v>
      </c>
      <c r="F206" s="65" t="n">
        <f aca="false" ca="false" dt2D="false" dtr="false" t="normal">SUM(G206:U206)</f>
        <v>4841543.8</v>
      </c>
      <c r="G206" s="68" t="n">
        <v>2148486.69</v>
      </c>
      <c r="H206" s="68" t="n">
        <v>1008814.8</v>
      </c>
      <c r="I206" s="68" t="n"/>
      <c r="J206" s="68" t="n">
        <v>555513.5</v>
      </c>
      <c r="K206" s="68" t="n">
        <v>0</v>
      </c>
      <c r="L206" s="68" t="n">
        <v>0</v>
      </c>
      <c r="M206" s="68" t="n"/>
      <c r="N206" s="68" t="n">
        <v>0</v>
      </c>
      <c r="O206" s="68" t="n">
        <v>1051622.42</v>
      </c>
      <c r="P206" s="68" t="n">
        <v>0</v>
      </c>
      <c r="Q206" s="72" t="n">
        <v>0</v>
      </c>
      <c r="R206" s="68" t="n">
        <v>0</v>
      </c>
      <c r="S206" s="68" t="n"/>
      <c r="T206" s="68" t="n"/>
      <c r="U206" s="69" t="n">
        <v>77106.39</v>
      </c>
      <c r="V206" s="55" t="e">
        <f aca="false" ca="false" dt2D="false" dtr="false" t="normal">+F206-'[2]Приложение №1'!$N206</f>
        <v>#GETTING_DATA</v>
      </c>
    </row>
    <row customHeight="true" ht="15" outlineLevel="0" r="207">
      <c r="A207" s="59" t="n">
        <f aca="false" ca="false" dt2D="false" dtr="false" t="normal">+A206+1</f>
        <v>188</v>
      </c>
      <c r="B207" s="60" t="n">
        <f aca="false" ca="false" dt2D="false" dtr="false" t="normal">+B206+1</f>
        <v>15</v>
      </c>
      <c r="C207" s="70" t="s">
        <v>54</v>
      </c>
      <c r="D207" s="70" t="s">
        <v>261</v>
      </c>
      <c r="E207" s="1" t="n">
        <v>2020</v>
      </c>
      <c r="F207" s="65" t="n">
        <f aca="false" ca="false" dt2D="false" dtr="false" t="normal">SUM(G207:U207)</f>
        <v>1083839.14</v>
      </c>
      <c r="G207" s="68" t="n"/>
      <c r="H207" s="68" t="n">
        <v>614073.21</v>
      </c>
      <c r="I207" s="68" t="n"/>
      <c r="J207" s="68" t="n">
        <v>469765.93</v>
      </c>
      <c r="K207" s="68" t="n">
        <v>0</v>
      </c>
      <c r="L207" s="68" t="n">
        <v>0</v>
      </c>
      <c r="M207" s="68" t="n"/>
      <c r="N207" s="68" t="n">
        <v>0</v>
      </c>
      <c r="O207" s="68" t="n">
        <v>0</v>
      </c>
      <c r="P207" s="68" t="n">
        <v>0</v>
      </c>
      <c r="Q207" s="72" t="n">
        <v>0</v>
      </c>
      <c r="R207" s="68" t="n">
        <v>0</v>
      </c>
      <c r="S207" s="68" t="n"/>
      <c r="T207" s="68" t="n"/>
      <c r="U207" s="69" t="n"/>
      <c r="V207" s="55" t="e">
        <f aca="false" ca="false" dt2D="false" dtr="false" t="normal">+F207-'[2]Приложение №1'!$N207</f>
        <v>#GETTING_DATA</v>
      </c>
    </row>
    <row customHeight="true" ht="15" outlineLevel="0" r="208">
      <c r="A208" s="59" t="n">
        <f aca="false" ca="false" dt2D="false" dtr="false" t="normal">+A207+1</f>
        <v>189</v>
      </c>
      <c r="B208" s="60" t="n">
        <f aca="false" ca="false" dt2D="false" dtr="false" t="normal">+B207+1</f>
        <v>16</v>
      </c>
      <c r="C208" s="70" t="s">
        <v>54</v>
      </c>
      <c r="D208" s="70" t="s">
        <v>262</v>
      </c>
      <c r="E208" s="1" t="n">
        <v>2020</v>
      </c>
      <c r="F208" s="65" t="n">
        <f aca="false" ca="false" dt2D="false" dtr="false" t="normal">SUM(G208:U208)</f>
        <v>3262381.85</v>
      </c>
      <c r="G208" s="68" t="n">
        <v>1283077.83</v>
      </c>
      <c r="H208" s="68" t="n">
        <v>976675.77</v>
      </c>
      <c r="I208" s="68" t="n"/>
      <c r="J208" s="68" t="n">
        <v>1002628.25</v>
      </c>
      <c r="K208" s="68" t="n">
        <v>0</v>
      </c>
      <c r="L208" s="68" t="n">
        <v>0</v>
      </c>
      <c r="M208" s="68" t="n"/>
      <c r="N208" s="68" t="n">
        <v>0</v>
      </c>
      <c r="O208" s="68" t="n">
        <v>0</v>
      </c>
      <c r="P208" s="68" t="n"/>
      <c r="Q208" s="72" t="n">
        <v>0</v>
      </c>
      <c r="R208" s="68" t="n">
        <v>0</v>
      </c>
      <c r="S208" s="68" t="n"/>
      <c r="T208" s="68" t="n"/>
      <c r="U208" s="69" t="n"/>
      <c r="V208" s="55" t="e">
        <f aca="false" ca="false" dt2D="false" dtr="false" t="normal">+F208-'[2]Приложение №1'!$N208</f>
        <v>#GETTING_DATA</v>
      </c>
    </row>
    <row customHeight="true" ht="15" outlineLevel="0" r="209">
      <c r="A209" s="59" t="n">
        <f aca="false" ca="false" dt2D="false" dtr="false" t="normal">+A208+1</f>
        <v>190</v>
      </c>
      <c r="B209" s="60" t="n">
        <f aca="false" ca="false" dt2D="false" dtr="false" t="normal">+B208+1</f>
        <v>17</v>
      </c>
      <c r="C209" s="70" t="s">
        <v>54</v>
      </c>
      <c r="D209" s="70" t="s">
        <v>263</v>
      </c>
      <c r="E209" s="1" t="n">
        <v>2020</v>
      </c>
      <c r="F209" s="65" t="n">
        <f aca="false" ca="false" dt2D="false" dtr="false" t="normal">SUM(G209:U209)</f>
        <v>4948312.58</v>
      </c>
      <c r="G209" s="68" t="n">
        <v>2147957.08</v>
      </c>
      <c r="H209" s="68" t="n">
        <v>0</v>
      </c>
      <c r="I209" s="68" t="n"/>
      <c r="J209" s="68" t="n">
        <v>0</v>
      </c>
      <c r="K209" s="68" t="n">
        <v>0</v>
      </c>
      <c r="L209" s="68" t="n">
        <v>0</v>
      </c>
      <c r="M209" s="68" t="n"/>
      <c r="N209" s="68" t="n">
        <v>0</v>
      </c>
      <c r="O209" s="68" t="n">
        <v>0</v>
      </c>
      <c r="P209" s="68" t="n">
        <v>2800355.5</v>
      </c>
      <c r="Q209" s="72" t="n">
        <v>0</v>
      </c>
      <c r="R209" s="68" t="n">
        <v>0</v>
      </c>
      <c r="S209" s="68" t="n"/>
      <c r="T209" s="68" t="n"/>
      <c r="U209" s="69" t="n"/>
      <c r="V209" s="55" t="e">
        <f aca="false" ca="false" dt2D="false" dtr="false" t="normal">+F209-'[2]Приложение №1'!$N209</f>
        <v>#GETTING_DATA</v>
      </c>
    </row>
    <row customHeight="true" ht="15" outlineLevel="0" r="210">
      <c r="A210" s="59" t="n">
        <f aca="false" ca="false" dt2D="false" dtr="false" t="normal">+A209+1</f>
        <v>191</v>
      </c>
      <c r="B210" s="60" t="n">
        <f aca="false" ca="false" dt2D="false" dtr="false" t="normal">+B209+1</f>
        <v>18</v>
      </c>
      <c r="C210" s="70" t="s">
        <v>54</v>
      </c>
      <c r="D210" s="70" t="s">
        <v>264</v>
      </c>
      <c r="E210" s="1" t="n">
        <v>2020</v>
      </c>
      <c r="F210" s="65" t="n">
        <f aca="false" ca="false" dt2D="false" dtr="false" t="normal">SUM(G210:U210)</f>
        <v>465553.91</v>
      </c>
      <c r="G210" s="68" t="n">
        <v>359103.38</v>
      </c>
      <c r="H210" s="68" t="n">
        <v>0</v>
      </c>
      <c r="I210" s="68" t="n"/>
      <c r="J210" s="68" t="n">
        <v>99596.05</v>
      </c>
      <c r="K210" s="68" t="n">
        <v>0</v>
      </c>
      <c r="L210" s="68" t="n">
        <v>0</v>
      </c>
      <c r="M210" s="68" t="n"/>
      <c r="N210" s="68" t="n">
        <v>0</v>
      </c>
      <c r="O210" s="68" t="n">
        <v>0</v>
      </c>
      <c r="P210" s="68" t="n">
        <v>0</v>
      </c>
      <c r="Q210" s="72" t="n">
        <v>0</v>
      </c>
      <c r="R210" s="68" t="n">
        <v>0</v>
      </c>
      <c r="S210" s="68" t="n"/>
      <c r="T210" s="68" t="n"/>
      <c r="U210" s="69" t="n">
        <v>6854.48</v>
      </c>
      <c r="V210" s="55" t="e">
        <f aca="false" ca="false" dt2D="false" dtr="false" t="normal">+F210-'[2]Приложение №1'!$N210</f>
        <v>#GETTING_DATA</v>
      </c>
    </row>
    <row customHeight="true" ht="15" outlineLevel="0" r="211">
      <c r="A211" s="59" t="n">
        <f aca="false" ca="false" dt2D="false" dtr="false" t="normal">+A210+1</f>
        <v>192</v>
      </c>
      <c r="B211" s="60" t="n">
        <f aca="false" ca="false" dt2D="false" dtr="false" t="normal">+B210+1</f>
        <v>19</v>
      </c>
      <c r="C211" s="70" t="s">
        <v>54</v>
      </c>
      <c r="D211" s="70" t="s">
        <v>265</v>
      </c>
      <c r="E211" s="1" t="n">
        <v>2020</v>
      </c>
      <c r="F211" s="65" t="n">
        <f aca="false" ca="false" dt2D="false" dtr="false" t="normal">SUM(G211:U211)</f>
        <v>3264561.93</v>
      </c>
      <c r="G211" s="68" t="n">
        <v>3188595.29</v>
      </c>
      <c r="H211" s="68" t="n">
        <v>0</v>
      </c>
      <c r="I211" s="68" t="n"/>
      <c r="J211" s="68" t="n">
        <v>0</v>
      </c>
      <c r="K211" s="68" t="n">
        <v>0</v>
      </c>
      <c r="L211" s="68" t="n">
        <v>0</v>
      </c>
      <c r="M211" s="68" t="n"/>
      <c r="N211" s="68" t="n">
        <v>0</v>
      </c>
      <c r="O211" s="68" t="n">
        <v>0</v>
      </c>
      <c r="P211" s="68" t="n"/>
      <c r="Q211" s="72" t="n">
        <v>0</v>
      </c>
      <c r="R211" s="68" t="n">
        <v>0</v>
      </c>
      <c r="S211" s="68" t="n"/>
      <c r="T211" s="68" t="n"/>
      <c r="U211" s="69" t="n">
        <v>75966.64</v>
      </c>
      <c r="V211" s="55" t="e">
        <f aca="false" ca="false" dt2D="false" dtr="false" t="normal">+F211-'[2]Приложение №1'!$N211</f>
        <v>#GETTING_DATA</v>
      </c>
    </row>
    <row customHeight="true" ht="15" outlineLevel="0" r="212">
      <c r="A212" s="59" t="n">
        <f aca="false" ca="false" dt2D="false" dtr="false" t="normal">+A211+1</f>
        <v>193</v>
      </c>
      <c r="B212" s="60" t="n">
        <f aca="false" ca="false" dt2D="false" dtr="false" t="normal">+B211+1</f>
        <v>20</v>
      </c>
      <c r="C212" s="70" t="s">
        <v>54</v>
      </c>
      <c r="D212" s="70" t="s">
        <v>266</v>
      </c>
      <c r="E212" s="1" t="n">
        <v>2020</v>
      </c>
      <c r="F212" s="65" t="n">
        <f aca="false" ca="false" dt2D="false" dtr="false" t="normal">SUM(G212:U212)</f>
        <v>1647895.74</v>
      </c>
      <c r="G212" s="68" t="n">
        <v>0</v>
      </c>
      <c r="H212" s="68" t="n">
        <v>1624715.54</v>
      </c>
      <c r="I212" s="68" t="n"/>
      <c r="J212" s="68" t="n">
        <v>0</v>
      </c>
      <c r="K212" s="68" t="n">
        <v>0</v>
      </c>
      <c r="L212" s="68" t="n">
        <v>0</v>
      </c>
      <c r="M212" s="68" t="n"/>
      <c r="N212" s="68" t="n">
        <v>0</v>
      </c>
      <c r="O212" s="68" t="n">
        <v>0</v>
      </c>
      <c r="P212" s="68" t="n"/>
      <c r="Q212" s="72" t="n">
        <v>0</v>
      </c>
      <c r="R212" s="68" t="n">
        <v>0</v>
      </c>
      <c r="S212" s="90" t="n"/>
      <c r="T212" s="68" t="n"/>
      <c r="U212" s="91" t="n">
        <v>23180.2</v>
      </c>
      <c r="V212" s="55" t="e">
        <f aca="false" ca="false" dt2D="false" dtr="false" t="normal">+F212-'[2]Приложение №1'!$N212</f>
        <v>#GETTING_DATA</v>
      </c>
    </row>
    <row customHeight="true" ht="15" outlineLevel="0" r="213">
      <c r="A213" s="59" t="n">
        <f aca="false" ca="false" dt2D="false" dtr="false" t="normal">+A212+1</f>
        <v>194</v>
      </c>
      <c r="B213" s="60" t="n">
        <f aca="false" ca="false" dt2D="false" dtr="false" t="normal">+B212+1</f>
        <v>21</v>
      </c>
      <c r="C213" s="70" t="s">
        <v>54</v>
      </c>
      <c r="D213" s="70" t="s">
        <v>267</v>
      </c>
      <c r="E213" s="1" t="n">
        <v>2020</v>
      </c>
      <c r="F213" s="65" t="n">
        <f aca="false" ca="false" dt2D="false" dtr="false" t="normal">SUM(G213:U213)</f>
        <v>5035692.2</v>
      </c>
      <c r="G213" s="68" t="n">
        <v>0</v>
      </c>
      <c r="H213" s="68" t="n">
        <v>0</v>
      </c>
      <c r="I213" s="68" t="n">
        <v>0</v>
      </c>
      <c r="J213" s="68" t="n">
        <v>0</v>
      </c>
      <c r="K213" s="68" t="n">
        <v>0</v>
      </c>
      <c r="L213" s="68" t="n">
        <v>0</v>
      </c>
      <c r="M213" s="68" t="n"/>
      <c r="N213" s="68" t="n">
        <v>0</v>
      </c>
      <c r="O213" s="68" t="n">
        <v>5035692.2</v>
      </c>
      <c r="P213" s="68" t="n">
        <v>0</v>
      </c>
      <c r="Q213" s="72" t="n">
        <v>0</v>
      </c>
      <c r="R213" s="72" t="n">
        <v>0</v>
      </c>
      <c r="S213" s="99" t="n"/>
      <c r="T213" s="100" t="n"/>
      <c r="U213" s="93" t="n"/>
      <c r="V213" s="55" t="e">
        <f aca="false" ca="false" dt2D="false" dtr="false" t="normal">+F213-'[2]Приложение №1'!$N213</f>
        <v>#GETTING_DATA</v>
      </c>
    </row>
    <row customHeight="true" ht="15" outlineLevel="0" r="214">
      <c r="A214" s="59" t="n">
        <f aca="false" ca="false" dt2D="false" dtr="false" t="normal">+A213+1</f>
        <v>195</v>
      </c>
      <c r="B214" s="60" t="n">
        <f aca="false" ca="false" dt2D="false" dtr="false" t="normal">+B213+1</f>
        <v>22</v>
      </c>
      <c r="C214" s="70" t="s">
        <v>54</v>
      </c>
      <c r="D214" s="70" t="s">
        <v>268</v>
      </c>
      <c r="E214" s="1" t="n">
        <v>2020</v>
      </c>
      <c r="F214" s="65" t="n">
        <f aca="false" ca="false" dt2D="false" dtr="false" t="normal">SUM(G214:U214)</f>
        <v>4097246.81</v>
      </c>
      <c r="G214" s="68" t="n">
        <v>0</v>
      </c>
      <c r="H214" s="68" t="n">
        <v>0</v>
      </c>
      <c r="I214" s="68" t="n">
        <v>0</v>
      </c>
      <c r="J214" s="68" t="n">
        <v>0</v>
      </c>
      <c r="K214" s="68" t="n">
        <v>0</v>
      </c>
      <c r="L214" s="68" t="n">
        <v>0</v>
      </c>
      <c r="M214" s="68" t="n"/>
      <c r="N214" s="68" t="n">
        <v>0</v>
      </c>
      <c r="O214" s="68" t="n">
        <v>4097246.81</v>
      </c>
      <c r="P214" s="68" t="n">
        <v>0</v>
      </c>
      <c r="Q214" s="72" t="n">
        <v>0</v>
      </c>
      <c r="R214" s="72" t="n">
        <v>0</v>
      </c>
      <c r="S214" s="101" t="n"/>
      <c r="T214" s="100" t="n"/>
      <c r="U214" s="97" t="n"/>
      <c r="V214" s="55" t="e">
        <f aca="false" ca="false" dt2D="false" dtr="false" t="normal">+F214-'[2]Приложение №1'!$N214</f>
        <v>#GETTING_DATA</v>
      </c>
    </row>
    <row customHeight="true" ht="15" outlineLevel="0" r="215">
      <c r="A215" s="59" t="n">
        <f aca="false" ca="false" dt2D="false" dtr="false" t="normal">+A214+1</f>
        <v>196</v>
      </c>
      <c r="B215" s="60" t="n">
        <f aca="false" ca="false" dt2D="false" dtr="false" t="normal">+B214+1</f>
        <v>23</v>
      </c>
      <c r="C215" s="70" t="s">
        <v>54</v>
      </c>
      <c r="D215" s="70" t="s">
        <v>269</v>
      </c>
      <c r="E215" s="1" t="n">
        <v>2020</v>
      </c>
      <c r="F215" s="65" t="n">
        <f aca="false" ca="false" dt2D="false" dtr="false" t="normal">SUM(G215:U215)</f>
        <v>5036073.07</v>
      </c>
      <c r="G215" s="68" t="n">
        <v>3169062.35</v>
      </c>
      <c r="H215" s="68" t="n">
        <v>1307630.28</v>
      </c>
      <c r="I215" s="68" t="n">
        <v>0</v>
      </c>
      <c r="J215" s="68" t="n">
        <v>559380.44</v>
      </c>
      <c r="K215" s="68" t="n">
        <v>0</v>
      </c>
      <c r="L215" s="68" t="n">
        <v>0</v>
      </c>
      <c r="M215" s="68" t="n"/>
      <c r="N215" s="68" t="n">
        <v>0</v>
      </c>
      <c r="O215" s="68" t="n">
        <v>0</v>
      </c>
      <c r="P215" s="68" t="n">
        <v>0</v>
      </c>
      <c r="Q215" s="72" t="n">
        <v>0</v>
      </c>
      <c r="R215" s="72" t="n">
        <v>0</v>
      </c>
      <c r="S215" s="68" t="n"/>
      <c r="T215" s="102" t="n"/>
      <c r="U215" s="69" t="n"/>
      <c r="V215" s="55" t="e">
        <f aca="false" ca="false" dt2D="false" dtr="false" t="normal">+F215-'[2]Приложение №1'!$N215</f>
        <v>#GETTING_DATA</v>
      </c>
    </row>
    <row customHeight="true" ht="15" outlineLevel="0" r="216">
      <c r="A216" s="59" t="n">
        <f aca="false" ca="false" dt2D="false" dtr="false" t="normal">+A215+1</f>
        <v>197</v>
      </c>
      <c r="B216" s="60" t="n">
        <f aca="false" ca="false" dt2D="false" dtr="false" t="normal">+B215+1</f>
        <v>24</v>
      </c>
      <c r="C216" s="70" t="s">
        <v>54</v>
      </c>
      <c r="D216" s="70" t="s">
        <v>270</v>
      </c>
      <c r="E216" s="1" t="n">
        <v>2020</v>
      </c>
      <c r="F216" s="65" t="n">
        <f aca="false" ca="false" dt2D="false" dtr="false" t="normal">SUM(G216:U216)</f>
        <v>8089253.37</v>
      </c>
      <c r="G216" s="68" t="n">
        <v>0</v>
      </c>
      <c r="H216" s="68" t="n">
        <v>0</v>
      </c>
      <c r="I216" s="68" t="n">
        <v>0</v>
      </c>
      <c r="J216" s="68" t="n">
        <v>0</v>
      </c>
      <c r="K216" s="68" t="n">
        <v>0</v>
      </c>
      <c r="L216" s="68" t="n">
        <v>0</v>
      </c>
      <c r="M216" s="68" t="n"/>
      <c r="N216" s="68" t="n">
        <v>0</v>
      </c>
      <c r="O216" s="68" t="n">
        <v>8089253.37</v>
      </c>
      <c r="P216" s="68" t="n">
        <v>0</v>
      </c>
      <c r="Q216" s="72" t="n">
        <v>0</v>
      </c>
      <c r="R216" s="72" t="n">
        <v>0</v>
      </c>
      <c r="S216" s="103" t="n"/>
      <c r="T216" s="100" t="n"/>
      <c r="U216" s="104" t="n"/>
      <c r="V216" s="55" t="e">
        <f aca="false" ca="false" dt2D="false" dtr="false" t="normal">+F216-'[2]Приложение №1'!$N216</f>
        <v>#GETTING_DATA</v>
      </c>
    </row>
    <row customHeight="true" ht="15" outlineLevel="0" r="217">
      <c r="A217" s="59" t="n">
        <f aca="false" ca="false" dt2D="false" dtr="false" t="normal">+A216+1</f>
        <v>198</v>
      </c>
      <c r="B217" s="60" t="n">
        <f aca="false" ca="false" dt2D="false" dtr="false" t="normal">+B216+1</f>
        <v>25</v>
      </c>
      <c r="C217" s="70" t="s">
        <v>54</v>
      </c>
      <c r="D217" s="70" t="s">
        <v>271</v>
      </c>
      <c r="E217" s="1" t="n">
        <v>2020</v>
      </c>
      <c r="F217" s="65" t="n">
        <f aca="false" ca="false" dt2D="false" dtr="false" t="normal">SUM(G217:U217)</f>
        <v>3760123.89</v>
      </c>
      <c r="G217" s="68" t="n"/>
      <c r="H217" s="68" t="n">
        <v>2017757.29</v>
      </c>
      <c r="I217" s="68" t="n"/>
      <c r="J217" s="68" t="n">
        <v>1742366.6</v>
      </c>
      <c r="K217" s="68" t="n">
        <v>0</v>
      </c>
      <c r="L217" s="68" t="n">
        <v>0</v>
      </c>
      <c r="M217" s="68" t="n"/>
      <c r="N217" s="68" t="n">
        <v>0</v>
      </c>
      <c r="O217" s="68" t="n">
        <v>0</v>
      </c>
      <c r="P217" s="68" t="n">
        <v>0</v>
      </c>
      <c r="Q217" s="72" t="n">
        <v>0</v>
      </c>
      <c r="R217" s="68" t="n">
        <v>0</v>
      </c>
      <c r="S217" s="94" t="n"/>
      <c r="T217" s="68" t="n"/>
      <c r="U217" s="69" t="n"/>
      <c r="V217" s="55" t="e">
        <f aca="false" ca="false" dt2D="false" dtr="false" t="normal">+F217-'[2]Приложение №1'!$N217</f>
        <v>#GETTING_DATA</v>
      </c>
    </row>
    <row customHeight="true" ht="15" outlineLevel="0" r="218">
      <c r="A218" s="59" t="n">
        <f aca="false" ca="false" dt2D="false" dtr="false" t="normal">+A217+1</f>
        <v>199</v>
      </c>
      <c r="B218" s="60" t="n">
        <f aca="false" ca="false" dt2D="false" dtr="false" t="normal">+B217+1</f>
        <v>26</v>
      </c>
      <c r="C218" s="70" t="s">
        <v>54</v>
      </c>
      <c r="D218" s="70" t="s">
        <v>272</v>
      </c>
      <c r="E218" s="1" t="n">
        <v>2020</v>
      </c>
      <c r="F218" s="65" t="n">
        <f aca="false" ca="false" dt2D="false" dtr="false" t="normal">SUM(G218:U218)</f>
        <v>8711165.52</v>
      </c>
      <c r="G218" s="68" t="n">
        <v>4383812.71</v>
      </c>
      <c r="H218" s="68" t="n">
        <v>2310008.34</v>
      </c>
      <c r="I218" s="68" t="n"/>
      <c r="J218" s="68" t="n">
        <v>1718191.92</v>
      </c>
      <c r="K218" s="68" t="n">
        <v>0</v>
      </c>
      <c r="L218" s="68" t="n">
        <v>0</v>
      </c>
      <c r="M218" s="68" t="n"/>
      <c r="N218" s="68" t="n">
        <v>0</v>
      </c>
      <c r="O218" s="68" t="n">
        <v>0</v>
      </c>
      <c r="P218" s="68" t="n">
        <v>0</v>
      </c>
      <c r="Q218" s="72" t="n">
        <v>0</v>
      </c>
      <c r="R218" s="68" t="n">
        <v>0</v>
      </c>
      <c r="S218" s="68" t="n"/>
      <c r="T218" s="68" t="n"/>
      <c r="U218" s="69" t="n">
        <v>299152.55</v>
      </c>
      <c r="V218" s="55" t="e">
        <f aca="false" ca="false" dt2D="false" dtr="false" t="normal">+F218-'[2]Приложение №1'!$N218</f>
        <v>#GETTING_DATA</v>
      </c>
    </row>
    <row customHeight="true" ht="15" outlineLevel="0" r="219">
      <c r="A219" s="59" t="n">
        <f aca="false" ca="false" dt2D="false" dtr="false" t="normal">+A218+1</f>
        <v>200</v>
      </c>
      <c r="B219" s="60" t="n">
        <f aca="false" ca="false" dt2D="false" dtr="false" t="normal">+B218+1</f>
        <v>27</v>
      </c>
      <c r="C219" s="70" t="s">
        <v>54</v>
      </c>
      <c r="D219" s="70" t="s">
        <v>68</v>
      </c>
      <c r="E219" s="1" t="n">
        <v>2020</v>
      </c>
      <c r="F219" s="65" t="n">
        <f aca="false" ca="false" dt2D="false" dtr="false" t="normal">SUM(G219:U219)</f>
        <v>4895933.13</v>
      </c>
      <c r="G219" s="68" t="n">
        <v>2719168.32</v>
      </c>
      <c r="H219" s="68" t="n">
        <v>1152304.9</v>
      </c>
      <c r="I219" s="68" t="n"/>
      <c r="J219" s="68" t="n">
        <v>953482.2</v>
      </c>
      <c r="K219" s="68" t="n">
        <v>0</v>
      </c>
      <c r="L219" s="68" t="n">
        <v>0</v>
      </c>
      <c r="M219" s="68" t="n"/>
      <c r="N219" s="68" t="n">
        <v>0</v>
      </c>
      <c r="O219" s="68" t="n">
        <v>0</v>
      </c>
      <c r="P219" s="68" t="n">
        <v>0</v>
      </c>
      <c r="Q219" s="72" t="n">
        <v>0</v>
      </c>
      <c r="R219" s="68" t="n">
        <v>0</v>
      </c>
      <c r="S219" s="68" t="n"/>
      <c r="T219" s="68" t="n"/>
      <c r="U219" s="69" t="n">
        <v>70977.71</v>
      </c>
      <c r="V219" s="55" t="e">
        <f aca="false" ca="false" dt2D="false" dtr="false" t="normal">+F219-'[2]Приложение №1'!$N219</f>
        <v>#GETTING_DATA</v>
      </c>
    </row>
    <row customHeight="true" ht="15" outlineLevel="0" r="220">
      <c r="A220" s="59" t="n">
        <f aca="false" ca="false" dt2D="false" dtr="false" t="normal">+A219+1</f>
        <v>201</v>
      </c>
      <c r="B220" s="60" t="n">
        <f aca="false" ca="false" dt2D="false" dtr="false" t="normal">+B219+1</f>
        <v>28</v>
      </c>
      <c r="C220" s="70" t="s">
        <v>54</v>
      </c>
      <c r="D220" s="70" t="s">
        <v>273</v>
      </c>
      <c r="E220" s="1" t="n">
        <v>2020</v>
      </c>
      <c r="F220" s="65" t="n">
        <f aca="false" ca="false" dt2D="false" dtr="false" t="normal">SUM(G220:U220)</f>
        <v>10580573.700000001</v>
      </c>
      <c r="G220" s="68" t="n">
        <v>2231466.97</v>
      </c>
      <c r="H220" s="68" t="n">
        <v>1321470.76</v>
      </c>
      <c r="I220" s="68" t="n"/>
      <c r="J220" s="68" t="n">
        <v>1866046.97</v>
      </c>
      <c r="K220" s="68" t="n">
        <v>0</v>
      </c>
      <c r="L220" s="68" t="n">
        <v>0</v>
      </c>
      <c r="M220" s="68" t="n"/>
      <c r="N220" s="68" t="n">
        <v>0</v>
      </c>
      <c r="O220" s="68" t="n">
        <v>5012996.87</v>
      </c>
      <c r="P220" s="68" t="n">
        <v>0</v>
      </c>
      <c r="Q220" s="68" t="n"/>
      <c r="R220" s="68" t="n">
        <v>0</v>
      </c>
      <c r="S220" s="68" t="n"/>
      <c r="T220" s="68" t="n"/>
      <c r="U220" s="69" t="n">
        <v>148592.13</v>
      </c>
      <c r="V220" s="55" t="e">
        <f aca="false" ca="false" dt2D="false" dtr="false" t="normal">+F220-'[2]Приложение №1'!$N220</f>
        <v>#GETTING_DATA</v>
      </c>
    </row>
    <row customHeight="true" ht="15" outlineLevel="0" r="221">
      <c r="A221" s="59" t="n">
        <f aca="false" ca="false" dt2D="false" dtr="false" t="normal">+A220+1</f>
        <v>202</v>
      </c>
      <c r="B221" s="60" t="n">
        <f aca="false" ca="false" dt2D="false" dtr="false" t="normal">+B220+1</f>
        <v>29</v>
      </c>
      <c r="C221" s="70" t="s">
        <v>54</v>
      </c>
      <c r="D221" s="70" t="s">
        <v>274</v>
      </c>
      <c r="E221" s="1" t="n">
        <v>2020</v>
      </c>
      <c r="F221" s="65" t="n">
        <f aca="false" ca="false" dt2D="false" dtr="false" t="normal">SUM(G221:U221)</f>
        <v>4221743.83</v>
      </c>
      <c r="G221" s="68" t="n">
        <v>1304003.62</v>
      </c>
      <c r="H221" s="68" t="n">
        <v>1530051.5</v>
      </c>
      <c r="I221" s="68" t="n"/>
      <c r="J221" s="68" t="n">
        <v>1326366.97</v>
      </c>
      <c r="K221" s="68" t="n">
        <v>0</v>
      </c>
      <c r="L221" s="68" t="n">
        <v>0</v>
      </c>
      <c r="M221" s="68" t="n"/>
      <c r="N221" s="68" t="n">
        <v>0</v>
      </c>
      <c r="O221" s="68" t="n">
        <v>0</v>
      </c>
      <c r="P221" s="68" t="n">
        <v>0</v>
      </c>
      <c r="Q221" s="72" t="n">
        <v>0</v>
      </c>
      <c r="R221" s="68" t="n">
        <v>0</v>
      </c>
      <c r="S221" s="68" t="n"/>
      <c r="T221" s="68" t="n"/>
      <c r="U221" s="69" t="n">
        <v>61321.74</v>
      </c>
      <c r="V221" s="55" t="e">
        <f aca="false" ca="false" dt2D="false" dtr="false" t="normal">+F221-'[2]Приложение №1'!$N221</f>
        <v>#GETTING_DATA</v>
      </c>
    </row>
    <row customHeight="true" ht="15" outlineLevel="0" r="222">
      <c r="A222" s="59" t="n">
        <f aca="false" ca="false" dt2D="false" dtr="false" t="normal">+A221+1</f>
        <v>203</v>
      </c>
      <c r="B222" s="60" t="n">
        <f aca="false" ca="false" dt2D="false" dtr="false" t="normal">+B221+1</f>
        <v>30</v>
      </c>
      <c r="C222" s="70" t="s">
        <v>54</v>
      </c>
      <c r="D222" s="70" t="s">
        <v>69</v>
      </c>
      <c r="E222" s="1" t="n">
        <v>2020</v>
      </c>
      <c r="F222" s="65" t="n">
        <f aca="false" ca="false" dt2D="false" dtr="false" t="normal">SUM(G222:U222)</f>
        <v>4681413.97</v>
      </c>
      <c r="G222" s="68" t="n">
        <v>2458529.96</v>
      </c>
      <c r="H222" s="68" t="n">
        <v>1210433.63</v>
      </c>
      <c r="I222" s="68" t="n"/>
      <c r="J222" s="68" t="n">
        <v>944506.46</v>
      </c>
      <c r="K222" s="68" t="n">
        <v>0</v>
      </c>
      <c r="L222" s="68" t="n">
        <v>0</v>
      </c>
      <c r="M222" s="68" t="n"/>
      <c r="N222" s="68" t="n">
        <v>0</v>
      </c>
      <c r="O222" s="68" t="n">
        <v>0</v>
      </c>
      <c r="P222" s="68" t="n">
        <v>0</v>
      </c>
      <c r="Q222" s="72" t="n">
        <v>0</v>
      </c>
      <c r="R222" s="68" t="n">
        <v>0</v>
      </c>
      <c r="S222" s="68" t="n"/>
      <c r="T222" s="68" t="n"/>
      <c r="U222" s="69" t="n">
        <v>67943.92</v>
      </c>
      <c r="V222" s="55" t="e">
        <f aca="false" ca="false" dt2D="false" dtr="false" t="normal">+F222-'[2]Приложение №1'!$N222</f>
        <v>#GETTING_DATA</v>
      </c>
    </row>
    <row customHeight="true" ht="15" outlineLevel="0" r="223">
      <c r="A223" s="59" t="n">
        <f aca="false" ca="false" dt2D="false" dtr="false" t="normal">+A222+1</f>
        <v>204</v>
      </c>
      <c r="B223" s="60" t="n">
        <f aca="false" ca="false" dt2D="false" dtr="false" t="normal">+B222+1</f>
        <v>31</v>
      </c>
      <c r="C223" s="70" t="s">
        <v>54</v>
      </c>
      <c r="D223" s="70" t="s">
        <v>275</v>
      </c>
      <c r="E223" s="1" t="n">
        <v>2020</v>
      </c>
      <c r="F223" s="65" t="n">
        <f aca="false" ca="false" dt2D="false" dtr="false" t="normal">SUM(G223:U223)</f>
        <v>17299217.32</v>
      </c>
      <c r="G223" s="68" t="n">
        <v>6827232.76671984</v>
      </c>
      <c r="H223" s="68" t="n">
        <v>7231446.51181477</v>
      </c>
      <c r="I223" s="68" t="n"/>
      <c r="J223" s="68" t="n">
        <v>3189915.8914654</v>
      </c>
      <c r="K223" s="68" t="n">
        <v>0</v>
      </c>
      <c r="L223" s="68" t="n">
        <v>0</v>
      </c>
      <c r="M223" s="68" t="n"/>
      <c r="N223" s="68" t="n">
        <v>0</v>
      </c>
      <c r="O223" s="68" t="n">
        <v>0</v>
      </c>
      <c r="P223" s="68" t="n"/>
      <c r="Q223" s="72" t="n">
        <v>0</v>
      </c>
      <c r="R223" s="68" t="n">
        <v>0</v>
      </c>
      <c r="S223" s="68" t="n"/>
      <c r="T223" s="82" t="n"/>
      <c r="U223" s="79" t="n">
        <v>50622.15</v>
      </c>
      <c r="V223" s="55" t="e">
        <f aca="false" ca="false" dt2D="false" dtr="false" t="normal">+F223-'[2]Приложение №1'!$N223</f>
        <v>#GETTING_DATA</v>
      </c>
    </row>
    <row customHeight="true" ht="15" outlineLevel="0" r="224">
      <c r="A224" s="59" t="n">
        <f aca="false" ca="false" dt2D="false" dtr="false" t="normal">+A223+1</f>
        <v>205</v>
      </c>
      <c r="B224" s="60" t="n">
        <f aca="false" ca="false" dt2D="false" dtr="false" t="normal">+B223+1</f>
        <v>32</v>
      </c>
      <c r="C224" s="70" t="s">
        <v>78</v>
      </c>
      <c r="D224" s="70" t="s">
        <v>79</v>
      </c>
      <c r="E224" s="1" t="n">
        <v>2020</v>
      </c>
      <c r="F224" s="65" t="n">
        <f aca="false" ca="false" dt2D="false" dtr="false" t="normal">SUM(G224:U224)</f>
        <v>2401858.64</v>
      </c>
      <c r="G224" s="68" t="n">
        <v>0</v>
      </c>
      <c r="H224" s="68" t="n">
        <v>0</v>
      </c>
      <c r="I224" s="68" t="n"/>
      <c r="J224" s="68" t="n">
        <v>0</v>
      </c>
      <c r="K224" s="68" t="n">
        <v>0</v>
      </c>
      <c r="L224" s="68" t="n">
        <v>0</v>
      </c>
      <c r="M224" s="68" t="n"/>
      <c r="N224" s="68" t="n">
        <v>0</v>
      </c>
      <c r="O224" s="68" t="n">
        <v>2401858.64</v>
      </c>
      <c r="P224" s="68" t="n">
        <v>0</v>
      </c>
      <c r="Q224" s="72" t="n">
        <v>0</v>
      </c>
      <c r="R224" s="68" t="n">
        <v>0</v>
      </c>
      <c r="S224" s="68" t="n"/>
      <c r="T224" s="68" t="n"/>
      <c r="U224" s="69" t="n"/>
      <c r="V224" s="55" t="e">
        <f aca="false" ca="false" dt2D="false" dtr="false" t="normal">+F224-'[2]Приложение №1'!$N224</f>
        <v>#GETTING_DATA</v>
      </c>
    </row>
    <row customHeight="true" ht="15" outlineLevel="0" r="225">
      <c r="A225" s="59" t="n">
        <f aca="false" ca="false" dt2D="false" dtr="false" t="normal">+A224+1</f>
        <v>206</v>
      </c>
      <c r="B225" s="60" t="n">
        <f aca="false" ca="false" dt2D="false" dtr="false" t="normal">+B224+1</f>
        <v>33</v>
      </c>
      <c r="C225" s="70" t="s">
        <v>78</v>
      </c>
      <c r="D225" s="70" t="s">
        <v>276</v>
      </c>
      <c r="E225" s="1" t="n">
        <v>2020</v>
      </c>
      <c r="F225" s="65" t="n">
        <f aca="false" ca="false" dt2D="false" dtr="false" t="normal">SUM(G225:U225)</f>
        <v>3992639.12</v>
      </c>
      <c r="G225" s="68" t="n">
        <v>0</v>
      </c>
      <c r="H225" s="68" t="n">
        <v>0</v>
      </c>
      <c r="I225" s="68" t="n"/>
      <c r="J225" s="68" t="n">
        <v>0</v>
      </c>
      <c r="K225" s="68" t="n">
        <v>0</v>
      </c>
      <c r="L225" s="68" t="n">
        <v>0</v>
      </c>
      <c r="M225" s="68" t="n"/>
      <c r="N225" s="68" t="n">
        <v>0</v>
      </c>
      <c r="O225" s="68" t="n">
        <v>0</v>
      </c>
      <c r="P225" s="68" t="n">
        <v>0</v>
      </c>
      <c r="Q225" s="72" t="n">
        <v>3940359.5</v>
      </c>
      <c r="R225" s="72" t="n"/>
      <c r="S225" s="68" t="n"/>
      <c r="T225" s="68" t="n"/>
      <c r="U225" s="69" t="n">
        <v>52279.62</v>
      </c>
      <c r="V225" s="55" t="e">
        <f aca="false" ca="false" dt2D="false" dtr="false" t="normal">+F225-'[2]Приложение №1'!$N225</f>
        <v>#GETTING_DATA</v>
      </c>
    </row>
    <row customHeight="true" ht="15" outlineLevel="0" r="226">
      <c r="A226" s="59" t="n">
        <f aca="false" ca="false" dt2D="false" dtr="false" t="normal">+A225+1</f>
        <v>207</v>
      </c>
      <c r="B226" s="60" t="n">
        <f aca="false" ca="false" dt2D="false" dtr="false" t="normal">+B225+1</f>
        <v>34</v>
      </c>
      <c r="C226" s="70" t="s">
        <v>78</v>
      </c>
      <c r="D226" s="70" t="s">
        <v>277</v>
      </c>
      <c r="E226" s="1" t="n">
        <v>2020</v>
      </c>
      <c r="F226" s="65" t="n">
        <f aca="false" ca="false" dt2D="false" dtr="false" t="normal">SUM(G226:U226)</f>
        <v>2298712.59</v>
      </c>
      <c r="G226" s="72" t="n">
        <v>833202.66</v>
      </c>
      <c r="H226" s="68" t="n">
        <v>0</v>
      </c>
      <c r="I226" s="72" t="n"/>
      <c r="J226" s="68" t="n">
        <v>0</v>
      </c>
      <c r="K226" s="68" t="n">
        <v>0</v>
      </c>
      <c r="L226" s="68" t="n">
        <v>0</v>
      </c>
      <c r="M226" s="72" t="n"/>
      <c r="N226" s="68" t="n">
        <v>0</v>
      </c>
      <c r="O226" s="72" t="n">
        <v>1435215.47</v>
      </c>
      <c r="P226" s="68" t="n">
        <v>0</v>
      </c>
      <c r="Q226" s="72" t="n"/>
      <c r="R226" s="72" t="n"/>
      <c r="S226" s="68" t="n"/>
      <c r="T226" s="68" t="n"/>
      <c r="U226" s="69" t="n">
        <v>30294.46</v>
      </c>
      <c r="V226" s="55" t="e">
        <f aca="false" ca="false" dt2D="false" dtr="false" t="normal">+F226-'[2]Приложение №1'!$N226</f>
        <v>#GETTING_DATA</v>
      </c>
    </row>
    <row customHeight="true" ht="15" outlineLevel="0" r="227">
      <c r="A227" s="59" t="n">
        <f aca="false" ca="false" dt2D="false" dtr="false" t="normal">+A226+1</f>
        <v>208</v>
      </c>
      <c r="B227" s="60" t="n">
        <f aca="false" ca="false" dt2D="false" dtr="false" t="normal">+B226+1</f>
        <v>35</v>
      </c>
      <c r="C227" s="70" t="s">
        <v>78</v>
      </c>
      <c r="D227" s="70" t="s">
        <v>278</v>
      </c>
      <c r="E227" s="1" t="n">
        <v>2020</v>
      </c>
      <c r="F227" s="65" t="n">
        <f aca="false" ca="false" dt2D="false" dtr="false" t="normal">SUM(G227:U227)</f>
        <v>2298712.58</v>
      </c>
      <c r="G227" s="72" t="n">
        <v>833202.65</v>
      </c>
      <c r="H227" s="68" t="n">
        <v>0</v>
      </c>
      <c r="I227" s="72" t="n"/>
      <c r="J227" s="68" t="n">
        <v>0</v>
      </c>
      <c r="K227" s="68" t="n">
        <v>0</v>
      </c>
      <c r="L227" s="68" t="n">
        <v>0</v>
      </c>
      <c r="M227" s="72" t="n"/>
      <c r="N227" s="68" t="n">
        <v>0</v>
      </c>
      <c r="O227" s="72" t="n">
        <v>1435215.47</v>
      </c>
      <c r="P227" s="68" t="n">
        <v>0</v>
      </c>
      <c r="Q227" s="72" t="n"/>
      <c r="R227" s="72" t="n"/>
      <c r="S227" s="68" t="n"/>
      <c r="T227" s="68" t="n"/>
      <c r="U227" s="69" t="n">
        <v>30294.46</v>
      </c>
      <c r="V227" s="55" t="e">
        <f aca="false" ca="false" dt2D="false" dtr="false" t="normal">+F227-'[2]Приложение №1'!$N227</f>
        <v>#GETTING_DATA</v>
      </c>
    </row>
    <row customHeight="true" ht="15" outlineLevel="0" r="228">
      <c r="A228" s="59" t="n">
        <f aca="false" ca="false" dt2D="false" dtr="false" t="normal">+A227+1</f>
        <v>209</v>
      </c>
      <c r="B228" s="60" t="n">
        <f aca="false" ca="false" dt2D="false" dtr="false" t="normal">+B227+1</f>
        <v>36</v>
      </c>
      <c r="C228" s="70" t="s">
        <v>78</v>
      </c>
      <c r="D228" s="70" t="s">
        <v>279</v>
      </c>
      <c r="E228" s="1" t="n">
        <v>2020</v>
      </c>
      <c r="F228" s="65" t="n">
        <f aca="false" ca="false" dt2D="false" dtr="false" t="normal">SUM(G228:U228)</f>
        <v>3554895.54</v>
      </c>
      <c r="G228" s="68" t="n">
        <v>1535051.27</v>
      </c>
      <c r="H228" s="68" t="n"/>
      <c r="I228" s="68" t="n">
        <v>0</v>
      </c>
      <c r="J228" s="68" t="n">
        <v>0</v>
      </c>
      <c r="K228" s="68" t="n">
        <v>0</v>
      </c>
      <c r="L228" s="68" t="n">
        <v>0</v>
      </c>
      <c r="M228" s="68" t="n"/>
      <c r="N228" s="68" t="n">
        <v>0</v>
      </c>
      <c r="O228" s="68" t="n">
        <v>1969780.01</v>
      </c>
      <c r="P228" s="68" t="n">
        <v>0</v>
      </c>
      <c r="Q228" s="68" t="n"/>
      <c r="R228" s="68" t="n">
        <v>0</v>
      </c>
      <c r="S228" s="68" t="n"/>
      <c r="T228" s="68" t="n"/>
      <c r="U228" s="79" t="n">
        <v>50064.26</v>
      </c>
      <c r="V228" s="55" t="e">
        <f aca="false" ca="false" dt2D="false" dtr="false" t="normal">+F228-'[2]Приложение №1'!$N228</f>
        <v>#GETTING_DATA</v>
      </c>
    </row>
    <row customHeight="true" ht="15" outlineLevel="0" r="229">
      <c r="A229" s="59" t="n">
        <f aca="false" ca="false" dt2D="false" dtr="false" t="normal">+A228+1</f>
        <v>210</v>
      </c>
      <c r="B229" s="60" t="n">
        <f aca="false" ca="false" dt2D="false" dtr="false" t="normal">+B228+1</f>
        <v>37</v>
      </c>
      <c r="C229" s="70" t="s">
        <v>78</v>
      </c>
      <c r="D229" s="70" t="s">
        <v>81</v>
      </c>
      <c r="E229" s="1" t="n">
        <v>2020</v>
      </c>
      <c r="F229" s="65" t="n">
        <f aca="false" ca="false" dt2D="false" dtr="false" t="normal">SUM(G229:U229)</f>
        <v>3778764.7800000003</v>
      </c>
      <c r="G229" s="68" t="n">
        <v>0</v>
      </c>
      <c r="H229" s="68" t="n">
        <v>0</v>
      </c>
      <c r="I229" s="68" t="n"/>
      <c r="J229" s="68" t="n">
        <v>0</v>
      </c>
      <c r="K229" s="82" t="n">
        <v>0</v>
      </c>
      <c r="L229" s="68" t="n">
        <v>0</v>
      </c>
      <c r="M229" s="68" t="n"/>
      <c r="N229" s="68" t="n">
        <v>0</v>
      </c>
      <c r="O229" s="68" t="n">
        <v>2086732.46</v>
      </c>
      <c r="P229" s="68" t="n">
        <v>0</v>
      </c>
      <c r="Q229" s="72" t="n"/>
      <c r="R229" s="68" t="n">
        <v>1657624.49</v>
      </c>
      <c r="S229" s="68" t="n"/>
      <c r="T229" s="68" t="n"/>
      <c r="U229" s="79" t="n">
        <v>34407.83</v>
      </c>
      <c r="V229" s="55" t="e">
        <f aca="false" ca="false" dt2D="false" dtr="false" t="normal">+F229-'[2]Приложение №1'!$N229</f>
        <v>#GETTING_DATA</v>
      </c>
    </row>
    <row customHeight="true" ht="15" outlineLevel="0" r="230">
      <c r="A230" s="59" t="n">
        <f aca="false" ca="false" dt2D="false" dtr="false" t="normal">+A229+1</f>
        <v>211</v>
      </c>
      <c r="B230" s="60" t="n">
        <f aca="false" ca="false" dt2D="false" dtr="false" t="normal">+B229+1</f>
        <v>38</v>
      </c>
      <c r="C230" s="70" t="s">
        <v>78</v>
      </c>
      <c r="D230" s="70" t="s">
        <v>151</v>
      </c>
      <c r="E230" s="1" t="n">
        <v>2020</v>
      </c>
      <c r="F230" s="65" t="n">
        <f aca="false" ca="false" dt2D="false" dtr="false" t="normal">SUM(G230:U230)</f>
        <v>3430325.3299999996</v>
      </c>
      <c r="G230" s="68" t="n"/>
      <c r="H230" s="68" t="n">
        <v>1363131.96</v>
      </c>
      <c r="I230" s="68" t="n">
        <v>1006509.25</v>
      </c>
      <c r="J230" s="68" t="n">
        <v>1045893.43</v>
      </c>
      <c r="K230" s="68" t="n">
        <v>0</v>
      </c>
      <c r="L230" s="68" t="n">
        <v>0</v>
      </c>
      <c r="M230" s="68" t="n"/>
      <c r="N230" s="68" t="n">
        <v>0</v>
      </c>
      <c r="O230" s="68" t="n"/>
      <c r="P230" s="68" t="n">
        <v>0</v>
      </c>
      <c r="Q230" s="68" t="n"/>
      <c r="R230" s="68" t="n">
        <v>0</v>
      </c>
      <c r="S230" s="68" t="n"/>
      <c r="T230" s="68" t="n"/>
      <c r="U230" s="79" t="n">
        <v>14790.69</v>
      </c>
      <c r="V230" s="55" t="e">
        <f aca="false" ca="false" dt2D="false" dtr="false" t="normal">+F230-'[2]Приложение №1'!$N230</f>
        <v>#GETTING_DATA</v>
      </c>
    </row>
    <row customHeight="true" ht="15" outlineLevel="0" r="231">
      <c r="A231" s="59" t="n">
        <f aca="false" ca="false" dt2D="false" dtr="false" t="normal">+A230+1</f>
        <v>212</v>
      </c>
      <c r="B231" s="60" t="n">
        <f aca="false" ca="false" dt2D="false" dtr="false" t="normal">+B230+1</f>
        <v>39</v>
      </c>
      <c r="C231" s="70" t="s">
        <v>78</v>
      </c>
      <c r="D231" s="70" t="s">
        <v>152</v>
      </c>
      <c r="E231" s="1" t="n">
        <v>2020</v>
      </c>
      <c r="F231" s="65" t="n">
        <f aca="false" ca="false" dt2D="false" dtr="false" t="normal">SUM(G231:U231)</f>
        <v>4950088.04</v>
      </c>
      <c r="G231" s="68" t="n">
        <v>2730378.95</v>
      </c>
      <c r="H231" s="68" t="n">
        <v>1573329.05</v>
      </c>
      <c r="I231" s="68" t="n">
        <v>0</v>
      </c>
      <c r="J231" s="68" t="n">
        <v>584039.39</v>
      </c>
      <c r="K231" s="68" t="n"/>
      <c r="L231" s="68" t="n">
        <v>0</v>
      </c>
      <c r="M231" s="68" t="n"/>
      <c r="N231" s="68" t="n">
        <v>0</v>
      </c>
      <c r="O231" s="68" t="n">
        <v>0</v>
      </c>
      <c r="P231" s="68" t="n">
        <v>0</v>
      </c>
      <c r="Q231" s="72" t="n">
        <v>0</v>
      </c>
      <c r="R231" s="68" t="n">
        <v>0</v>
      </c>
      <c r="S231" s="68" t="n"/>
      <c r="T231" s="68" t="n"/>
      <c r="U231" s="79" t="n">
        <v>62340.65</v>
      </c>
      <c r="V231" s="55" t="e">
        <f aca="false" ca="false" dt2D="false" dtr="false" t="normal">+F231-'[2]Приложение №1'!$N231</f>
        <v>#GETTING_DATA</v>
      </c>
    </row>
    <row customHeight="true" ht="15" outlineLevel="0" r="232">
      <c r="A232" s="59" t="n">
        <f aca="false" ca="false" dt2D="false" dtr="false" t="normal">+A231+1</f>
        <v>213</v>
      </c>
      <c r="B232" s="60" t="n">
        <f aca="false" ca="false" dt2D="false" dtr="false" t="normal">+B231+1</f>
        <v>40</v>
      </c>
      <c r="C232" s="70" t="s">
        <v>78</v>
      </c>
      <c r="D232" s="70" t="s">
        <v>153</v>
      </c>
      <c r="E232" s="1" t="n">
        <v>2020</v>
      </c>
      <c r="F232" s="65" t="n">
        <f aca="false" ca="false" dt2D="false" dtr="false" t="normal">SUM(G232:U232)</f>
        <v>10358475.839999998</v>
      </c>
      <c r="G232" s="68" t="n">
        <v>0</v>
      </c>
      <c r="H232" s="68" t="n">
        <v>0</v>
      </c>
      <c r="I232" s="68" t="n">
        <v>0</v>
      </c>
      <c r="J232" s="68" t="n">
        <v>0</v>
      </c>
      <c r="K232" s="68" t="n">
        <v>0</v>
      </c>
      <c r="L232" s="68" t="n">
        <v>0</v>
      </c>
      <c r="M232" s="68" t="n"/>
      <c r="N232" s="68" t="n">
        <v>0</v>
      </c>
      <c r="O232" s="68" t="n">
        <v>0</v>
      </c>
      <c r="P232" s="68" t="n">
        <v>0</v>
      </c>
      <c r="Q232" s="68" t="n">
        <v>8871442.44</v>
      </c>
      <c r="R232" s="68" t="n">
        <v>1325282.19</v>
      </c>
      <c r="S232" s="68" t="n"/>
      <c r="T232" s="68" t="n"/>
      <c r="U232" s="79" t="n">
        <v>161751.21</v>
      </c>
      <c r="V232" s="55" t="e">
        <f aca="false" ca="false" dt2D="false" dtr="false" t="normal">+F232-'[2]Приложение №1'!$N232</f>
        <v>#GETTING_DATA</v>
      </c>
    </row>
    <row customHeight="true" ht="15" outlineLevel="0" r="233">
      <c r="A233" s="59" t="n">
        <f aca="false" ca="false" dt2D="false" dtr="false" t="normal">+A232+1</f>
        <v>214</v>
      </c>
      <c r="B233" s="60" t="n">
        <f aca="false" ca="false" dt2D="false" dtr="false" t="normal">+B232+1</f>
        <v>41</v>
      </c>
      <c r="C233" s="70" t="s">
        <v>78</v>
      </c>
      <c r="D233" s="70" t="s">
        <v>154</v>
      </c>
      <c r="E233" s="1" t="n">
        <v>2020</v>
      </c>
      <c r="F233" s="65" t="n">
        <f aca="false" ca="false" dt2D="false" dtr="false" t="normal">SUM(G233:U233)</f>
        <v>13342895.620000001</v>
      </c>
      <c r="G233" s="68" t="n">
        <v>0</v>
      </c>
      <c r="H233" s="68" t="n">
        <v>1923802.26</v>
      </c>
      <c r="I233" s="68" t="n">
        <v>0</v>
      </c>
      <c r="J233" s="68" t="n">
        <v>1082309.79</v>
      </c>
      <c r="K233" s="68" t="n">
        <v>0</v>
      </c>
      <c r="L233" s="68" t="n">
        <v>0</v>
      </c>
      <c r="M233" s="68" t="n"/>
      <c r="N233" s="68" t="n">
        <v>0</v>
      </c>
      <c r="O233" s="68" t="n">
        <v>0</v>
      </c>
      <c r="P233" s="68" t="n">
        <v>0</v>
      </c>
      <c r="Q233" s="68" t="n">
        <v>10179280.91</v>
      </c>
      <c r="R233" s="68" t="n">
        <v>0</v>
      </c>
      <c r="S233" s="68" t="n"/>
      <c r="T233" s="68" t="n"/>
      <c r="U233" s="79" t="n">
        <v>157502.66</v>
      </c>
      <c r="V233" s="55" t="e">
        <f aca="false" ca="false" dt2D="false" dtr="false" t="normal">+F233-'[2]Приложение №1'!$N233</f>
        <v>#GETTING_DATA</v>
      </c>
    </row>
    <row customHeight="true" ht="15" outlineLevel="0" r="234">
      <c r="A234" s="59" t="n">
        <f aca="false" ca="false" dt2D="false" dtr="false" t="normal">+A233+1</f>
        <v>215</v>
      </c>
      <c r="B234" s="60" t="n">
        <f aca="false" ca="false" dt2D="false" dtr="false" t="normal">+B233+1</f>
        <v>42</v>
      </c>
      <c r="C234" s="70" t="s">
        <v>78</v>
      </c>
      <c r="D234" s="70" t="s">
        <v>157</v>
      </c>
      <c r="E234" s="1" t="n">
        <v>2020</v>
      </c>
      <c r="F234" s="65" t="n">
        <f aca="false" ca="false" dt2D="false" dtr="false" t="normal">SUM(G234:U234)</f>
        <v>4345368.97</v>
      </c>
      <c r="G234" s="68" t="n">
        <v>4216888.09</v>
      </c>
      <c r="H234" s="68" t="n"/>
      <c r="I234" s="68" t="n"/>
      <c r="J234" s="68" t="n"/>
      <c r="K234" s="68" t="n"/>
      <c r="L234" s="68" t="n">
        <v>0</v>
      </c>
      <c r="M234" s="68" t="n"/>
      <c r="N234" s="68" t="n">
        <v>0</v>
      </c>
      <c r="O234" s="68" t="n">
        <v>0</v>
      </c>
      <c r="P234" s="68" t="n">
        <v>0</v>
      </c>
      <c r="Q234" s="68" t="n"/>
      <c r="R234" s="68" t="n">
        <v>0</v>
      </c>
      <c r="S234" s="68" t="n"/>
      <c r="T234" s="68" t="n"/>
      <c r="U234" s="79" t="n">
        <v>128480.88</v>
      </c>
      <c r="V234" s="55" t="e">
        <f aca="false" ca="false" dt2D="false" dtr="false" t="normal">+F234-'[2]Приложение №1'!$N234</f>
        <v>#GETTING_DATA</v>
      </c>
    </row>
    <row customHeight="true" ht="15" outlineLevel="0" r="235">
      <c r="A235" s="59" t="n">
        <f aca="false" ca="false" dt2D="false" dtr="false" t="normal">+A234+1</f>
        <v>216</v>
      </c>
      <c r="B235" s="60" t="n">
        <f aca="false" ca="false" dt2D="false" dtr="false" t="normal">+B234+1</f>
        <v>43</v>
      </c>
      <c r="C235" s="70" t="s">
        <v>78</v>
      </c>
      <c r="D235" s="70" t="s">
        <v>280</v>
      </c>
      <c r="E235" s="1" t="n">
        <v>2020</v>
      </c>
      <c r="F235" s="65" t="n">
        <f aca="false" ca="false" dt2D="false" dtr="false" t="normal">SUM(G235:U235)</f>
        <v>5168161.2</v>
      </c>
      <c r="G235" s="68" t="n"/>
      <c r="H235" s="68" t="n"/>
      <c r="I235" s="68" t="n"/>
      <c r="J235" s="68" t="n"/>
      <c r="K235" s="68" t="n">
        <v>0</v>
      </c>
      <c r="L235" s="68" t="n">
        <v>0</v>
      </c>
      <c r="M235" s="68" t="n"/>
      <c r="N235" s="68" t="n">
        <v>0</v>
      </c>
      <c r="O235" s="68" t="n">
        <v>3529602.02</v>
      </c>
      <c r="P235" s="68" t="n">
        <v>0</v>
      </c>
      <c r="Q235" s="68" t="n"/>
      <c r="R235" s="68" t="n">
        <v>1616936.01</v>
      </c>
      <c r="S235" s="68" t="n"/>
      <c r="T235" s="68" t="n"/>
      <c r="U235" s="79" t="n">
        <v>21623.17</v>
      </c>
      <c r="V235" s="55" t="e">
        <f aca="false" ca="false" dt2D="false" dtr="false" t="normal">+F235-'[2]Приложение №1'!$N235</f>
        <v>#GETTING_DATA</v>
      </c>
    </row>
    <row customHeight="true" ht="15" outlineLevel="0" r="236">
      <c r="A236" s="59" t="n">
        <f aca="false" ca="false" dt2D="false" dtr="false" t="normal">+A235+1</f>
        <v>217</v>
      </c>
      <c r="B236" s="60" t="n">
        <f aca="false" ca="false" dt2D="false" dtr="false" t="normal">+B235+1</f>
        <v>44</v>
      </c>
      <c r="C236" s="70" t="s">
        <v>78</v>
      </c>
      <c r="D236" s="70" t="s">
        <v>158</v>
      </c>
      <c r="E236" s="1" t="n">
        <v>2020</v>
      </c>
      <c r="F236" s="65" t="n">
        <f aca="false" ca="false" dt2D="false" dtr="false" t="normal">SUM(G236:U236)</f>
        <v>4906500.180000001</v>
      </c>
      <c r="G236" s="68" t="n">
        <v>4825552.53</v>
      </c>
      <c r="H236" s="68" t="n"/>
      <c r="I236" s="68" t="n"/>
      <c r="J236" s="68" t="n"/>
      <c r="K236" s="68" t="n"/>
      <c r="L236" s="68" t="n">
        <v>0</v>
      </c>
      <c r="M236" s="68" t="n"/>
      <c r="N236" s="68" t="n">
        <v>0</v>
      </c>
      <c r="O236" s="68" t="n">
        <v>0</v>
      </c>
      <c r="P236" s="68" t="n">
        <v>0</v>
      </c>
      <c r="Q236" s="72" t="n">
        <v>0</v>
      </c>
      <c r="R236" s="68" t="n">
        <v>0</v>
      </c>
      <c r="S236" s="68" t="n"/>
      <c r="T236" s="68" t="n"/>
      <c r="U236" s="79" t="n">
        <v>80947.65</v>
      </c>
      <c r="V236" s="55" t="e">
        <f aca="false" ca="false" dt2D="false" dtr="false" t="normal">+F236-'[2]Приложение №1'!$N236</f>
        <v>#GETTING_DATA</v>
      </c>
    </row>
    <row customHeight="true" ht="15" outlineLevel="0" r="237">
      <c r="A237" s="59" t="n">
        <f aca="false" ca="false" dt2D="false" dtr="false" t="normal">+A236+1</f>
        <v>218</v>
      </c>
      <c r="B237" s="60" t="n">
        <f aca="false" ca="false" dt2D="false" dtr="false" t="normal">+B236+1</f>
        <v>45</v>
      </c>
      <c r="C237" s="70" t="s">
        <v>78</v>
      </c>
      <c r="D237" s="70" t="s">
        <v>160</v>
      </c>
      <c r="E237" s="1" t="n">
        <v>2020</v>
      </c>
      <c r="F237" s="65" t="n">
        <f aca="false" ca="false" dt2D="false" dtr="false" t="normal">SUM(G237:U237)</f>
        <v>5101057.22</v>
      </c>
      <c r="G237" s="68" t="n">
        <v>2945134.86</v>
      </c>
      <c r="H237" s="68" t="n">
        <v>1166214.52</v>
      </c>
      <c r="I237" s="68" t="n">
        <v>0</v>
      </c>
      <c r="J237" s="68" t="n">
        <v>944285.8</v>
      </c>
      <c r="K237" s="68" t="n">
        <v>0</v>
      </c>
      <c r="L237" s="68" t="n">
        <v>0</v>
      </c>
      <c r="M237" s="68" t="n"/>
      <c r="N237" s="68" t="n">
        <v>0</v>
      </c>
      <c r="O237" s="68" t="n">
        <v>0</v>
      </c>
      <c r="P237" s="68" t="n">
        <v>0</v>
      </c>
      <c r="Q237" s="68" t="n"/>
      <c r="R237" s="68" t="n">
        <v>0</v>
      </c>
      <c r="S237" s="68" t="n"/>
      <c r="T237" s="68" t="n"/>
      <c r="U237" s="79" t="n">
        <v>45422.04</v>
      </c>
      <c r="V237" s="55" t="n"/>
    </row>
    <row customHeight="true" ht="15" outlineLevel="0" r="238">
      <c r="A238" s="59" t="n">
        <f aca="false" ca="false" dt2D="false" dtr="false" t="normal">+A237+1</f>
        <v>219</v>
      </c>
      <c r="B238" s="60" t="n">
        <f aca="false" ca="false" dt2D="false" dtr="false" t="normal">+B237+1</f>
        <v>46</v>
      </c>
      <c r="C238" s="70" t="s">
        <v>78</v>
      </c>
      <c r="D238" s="70" t="s">
        <v>281</v>
      </c>
      <c r="E238" s="1" t="n">
        <v>2020</v>
      </c>
      <c r="F238" s="65" t="n">
        <f aca="false" ca="false" dt2D="false" dtr="false" t="normal">SUM(G238:U238)</f>
        <v>1635813.17</v>
      </c>
      <c r="G238" s="68" t="n"/>
      <c r="H238" s="68" t="n"/>
      <c r="I238" s="68" t="n">
        <v>861807.38</v>
      </c>
      <c r="J238" s="68" t="n">
        <v>739556.82</v>
      </c>
      <c r="K238" s="68" t="n"/>
      <c r="L238" s="68" t="n">
        <v>0</v>
      </c>
      <c r="M238" s="68" t="n"/>
      <c r="N238" s="68" t="n">
        <v>0</v>
      </c>
      <c r="O238" s="68" t="n"/>
      <c r="P238" s="68" t="n">
        <v>0</v>
      </c>
      <c r="Q238" s="72" t="n">
        <v>0</v>
      </c>
      <c r="R238" s="68" t="n">
        <v>0</v>
      </c>
      <c r="S238" s="68" t="n"/>
      <c r="T238" s="68" t="n"/>
      <c r="U238" s="69" t="n">
        <v>34448.97</v>
      </c>
      <c r="V238" s="55" t="e">
        <f aca="false" ca="false" dt2D="false" dtr="false" t="normal">+F238-'[2]Приложение №1'!$N238</f>
        <v>#GETTING_DATA</v>
      </c>
    </row>
    <row customHeight="true" ht="15" outlineLevel="0" r="239">
      <c r="A239" s="59" t="n">
        <f aca="false" ca="false" dt2D="false" dtr="false" t="normal">+A238+1</f>
        <v>220</v>
      </c>
      <c r="B239" s="60" t="n">
        <f aca="false" ca="false" dt2D="false" dtr="false" t="normal">+B238+1</f>
        <v>47</v>
      </c>
      <c r="C239" s="70" t="s">
        <v>78</v>
      </c>
      <c r="D239" s="70" t="s">
        <v>282</v>
      </c>
      <c r="E239" s="1" t="n">
        <v>2020</v>
      </c>
      <c r="F239" s="65" t="n">
        <f aca="false" ca="false" dt2D="false" dtr="false" t="normal">SUM(G239:U239)</f>
        <v>6094581.890000001</v>
      </c>
      <c r="G239" s="68" t="n">
        <v>0</v>
      </c>
      <c r="H239" s="68" t="n">
        <v>0</v>
      </c>
      <c r="I239" s="68" t="n">
        <v>0</v>
      </c>
      <c r="J239" s="68" t="n">
        <v>0</v>
      </c>
      <c r="K239" s="68" t="n"/>
      <c r="L239" s="68" t="n">
        <v>0</v>
      </c>
      <c r="M239" s="68" t="n"/>
      <c r="N239" s="68" t="n">
        <v>0</v>
      </c>
      <c r="O239" s="68" t="n">
        <v>0</v>
      </c>
      <c r="P239" s="68" t="n">
        <v>0</v>
      </c>
      <c r="Q239" s="68" t="n">
        <v>6010700.74</v>
      </c>
      <c r="R239" s="68" t="n"/>
      <c r="S239" s="68" t="n"/>
      <c r="T239" s="68" t="n"/>
      <c r="U239" s="79" t="n">
        <v>83881.15</v>
      </c>
      <c r="V239" s="55" t="e">
        <f aca="false" ca="false" dt2D="false" dtr="false" t="normal">+F239-'[2]Приложение №1'!$N239</f>
        <v>#GETTING_DATA</v>
      </c>
    </row>
    <row customHeight="true" ht="15" outlineLevel="0" r="240">
      <c r="A240" s="59" t="n">
        <f aca="false" ca="false" dt2D="false" dtr="false" t="normal">+A239+1</f>
        <v>221</v>
      </c>
      <c r="B240" s="60" t="n">
        <f aca="false" ca="false" dt2D="false" dtr="false" t="normal">+B239+1</f>
        <v>48</v>
      </c>
      <c r="C240" s="70" t="s">
        <v>78</v>
      </c>
      <c r="D240" s="70" t="s">
        <v>166</v>
      </c>
      <c r="E240" s="1" t="n">
        <v>2020</v>
      </c>
      <c r="F240" s="65" t="n">
        <f aca="false" ca="false" dt2D="false" dtr="false" t="normal">SUM(G240:U240)</f>
        <v>5920916.710000001</v>
      </c>
      <c r="G240" s="68" t="n">
        <v>1991225.83</v>
      </c>
      <c r="H240" s="68" t="n">
        <v>563849.1</v>
      </c>
      <c r="I240" s="68" t="n">
        <v>909864.35</v>
      </c>
      <c r="J240" s="68" t="n">
        <v>698070.69</v>
      </c>
      <c r="K240" s="68" t="n"/>
      <c r="L240" s="68" t="n">
        <v>0</v>
      </c>
      <c r="M240" s="68" t="n"/>
      <c r="N240" s="68" t="n">
        <v>0</v>
      </c>
      <c r="O240" s="68" t="n">
        <v>0</v>
      </c>
      <c r="P240" s="68" t="n">
        <v>0</v>
      </c>
      <c r="Q240" s="68" t="n"/>
      <c r="R240" s="68" t="n">
        <v>1678676.83</v>
      </c>
      <c r="S240" s="68" t="n"/>
      <c r="T240" s="68" t="n"/>
      <c r="U240" s="79" t="n">
        <v>79229.91</v>
      </c>
      <c r="V240" s="55" t="e">
        <f aca="false" ca="false" dt2D="false" dtr="false" t="normal">+F240-'[2]Приложение №1'!$N240</f>
        <v>#GETTING_DATA</v>
      </c>
    </row>
    <row customHeight="true" ht="15" outlineLevel="0" r="241">
      <c r="A241" s="59" t="n">
        <f aca="false" ca="false" dt2D="false" dtr="false" t="normal">+A240+1</f>
        <v>222</v>
      </c>
      <c r="B241" s="60" t="n">
        <f aca="false" ca="false" dt2D="false" dtr="false" t="normal">+B240+1</f>
        <v>49</v>
      </c>
      <c r="C241" s="70" t="s">
        <v>78</v>
      </c>
      <c r="D241" s="70" t="s">
        <v>167</v>
      </c>
      <c r="E241" s="1" t="n">
        <v>2020</v>
      </c>
      <c r="F241" s="65" t="n">
        <f aca="false" ca="false" dt2D="false" dtr="false" t="normal">SUM(G241:U241)</f>
        <v>1323415.51</v>
      </c>
      <c r="G241" s="68" t="n">
        <v>1300885.11</v>
      </c>
      <c r="H241" s="68" t="n">
        <v>0</v>
      </c>
      <c r="I241" s="68" t="n">
        <v>0</v>
      </c>
      <c r="J241" s="68" t="n">
        <v>0</v>
      </c>
      <c r="K241" s="68" t="n"/>
      <c r="L241" s="68" t="n">
        <v>0</v>
      </c>
      <c r="M241" s="68" t="n">
        <v>0</v>
      </c>
      <c r="N241" s="68" t="n">
        <v>0</v>
      </c>
      <c r="O241" s="68" t="n">
        <v>0</v>
      </c>
      <c r="P241" s="68" t="n">
        <v>0</v>
      </c>
      <c r="Q241" s="72" t="n">
        <v>0</v>
      </c>
      <c r="R241" s="68" t="n"/>
      <c r="S241" s="68" t="n"/>
      <c r="T241" s="68" t="n"/>
      <c r="U241" s="79" t="n">
        <v>22530.4</v>
      </c>
      <c r="V241" s="55" t="e">
        <f aca="false" ca="false" dt2D="false" dtr="false" t="normal">+F241-'[2]Приложение №1'!$N241</f>
        <v>#GETTING_DATA</v>
      </c>
    </row>
    <row customHeight="true" ht="15" outlineLevel="0" r="242">
      <c r="A242" s="59" t="n">
        <f aca="false" ca="false" dt2D="false" dtr="false" t="normal">+A241+1</f>
        <v>223</v>
      </c>
      <c r="B242" s="60" t="n">
        <f aca="false" ca="false" dt2D="false" dtr="false" t="normal">+B241+1</f>
        <v>50</v>
      </c>
      <c r="C242" s="70" t="s">
        <v>78</v>
      </c>
      <c r="D242" s="70" t="s">
        <v>283</v>
      </c>
      <c r="E242" s="1" t="n">
        <v>2020</v>
      </c>
      <c r="F242" s="65" t="n">
        <f aca="false" ca="false" dt2D="false" dtr="false" t="normal">SUM(G242:U242)</f>
        <v>5456529.57</v>
      </c>
      <c r="G242" s="68" t="n">
        <v>0</v>
      </c>
      <c r="H242" s="68" t="n">
        <v>0</v>
      </c>
      <c r="I242" s="68" t="n">
        <v>0</v>
      </c>
      <c r="J242" s="68" t="n">
        <v>0</v>
      </c>
      <c r="K242" s="68" t="n"/>
      <c r="L242" s="68" t="n">
        <v>0</v>
      </c>
      <c r="M242" s="68" t="n">
        <v>0</v>
      </c>
      <c r="N242" s="68" t="n">
        <v>0</v>
      </c>
      <c r="O242" s="68" t="n">
        <v>0</v>
      </c>
      <c r="P242" s="68" t="n">
        <v>0</v>
      </c>
      <c r="Q242" s="68" t="n">
        <v>5384675.37</v>
      </c>
      <c r="R242" s="68" t="n"/>
      <c r="S242" s="68" t="n"/>
      <c r="T242" s="68" t="n"/>
      <c r="U242" s="79" t="n">
        <v>71854.2</v>
      </c>
      <c r="V242" s="55" t="e">
        <f aca="false" ca="false" dt2D="false" dtr="false" t="normal">+F242-'[2]Приложение №1'!$N242</f>
        <v>#GETTING_DATA</v>
      </c>
    </row>
    <row customHeight="true" ht="15" outlineLevel="0" r="243">
      <c r="A243" s="59" t="n">
        <f aca="false" ca="false" dt2D="false" dtr="false" t="normal">+A242+1</f>
        <v>224</v>
      </c>
      <c r="B243" s="60" t="n">
        <f aca="false" ca="false" dt2D="false" dtr="false" t="normal">+B242+1</f>
        <v>51</v>
      </c>
      <c r="C243" s="70" t="s">
        <v>78</v>
      </c>
      <c r="D243" s="70" t="s">
        <v>284</v>
      </c>
      <c r="E243" s="1" t="n">
        <v>2020</v>
      </c>
      <c r="F243" s="65" t="n">
        <f aca="false" ca="false" dt2D="false" dtr="false" t="normal">SUM(G243:U243)</f>
        <v>4856217.170000001</v>
      </c>
      <c r="G243" s="68" t="n">
        <v>1622641.7</v>
      </c>
      <c r="H243" s="68" t="n">
        <v>429251.38</v>
      </c>
      <c r="I243" s="68" t="n"/>
      <c r="J243" s="68" t="n">
        <v>611299.91</v>
      </c>
      <c r="K243" s="68" t="n"/>
      <c r="L243" s="68" t="n">
        <v>0</v>
      </c>
      <c r="M243" s="68" t="n"/>
      <c r="N243" s="68" t="n">
        <v>0</v>
      </c>
      <c r="O243" s="68" t="n">
        <v>2126774.49</v>
      </c>
      <c r="P243" s="68" t="n">
        <v>0</v>
      </c>
      <c r="Q243" s="68" t="n"/>
      <c r="R243" s="68" t="n"/>
      <c r="S243" s="68" t="n"/>
      <c r="T243" s="68" t="n"/>
      <c r="U243" s="79" t="n">
        <v>66249.69</v>
      </c>
      <c r="V243" s="55" t="e">
        <f aca="false" ca="false" dt2D="false" dtr="false" t="normal">+F243-'[2]Приложение №1'!$N243</f>
        <v>#GETTING_DATA</v>
      </c>
    </row>
    <row customHeight="true" ht="15" outlineLevel="0" r="244">
      <c r="A244" s="59" t="n">
        <f aca="false" ca="false" dt2D="false" dtr="false" t="normal">+A243+1</f>
        <v>225</v>
      </c>
      <c r="B244" s="60" t="n">
        <f aca="false" ca="false" dt2D="false" dtr="false" t="normal">+B243+1</f>
        <v>52</v>
      </c>
      <c r="C244" s="70" t="s">
        <v>78</v>
      </c>
      <c r="D244" s="70" t="s">
        <v>285</v>
      </c>
      <c r="E244" s="1" t="n">
        <v>2020</v>
      </c>
      <c r="F244" s="65" t="n">
        <f aca="false" ca="false" dt2D="false" dtr="false" t="normal">SUM(G244:U244)</f>
        <v>1356315.39</v>
      </c>
      <c r="G244" s="68" t="n">
        <v>942573.48</v>
      </c>
      <c r="H244" s="68" t="n">
        <v>391691.69</v>
      </c>
      <c r="I244" s="68" t="n">
        <v>0</v>
      </c>
      <c r="J244" s="68" t="n">
        <v>0</v>
      </c>
      <c r="K244" s="68" t="n"/>
      <c r="L244" s="68" t="n">
        <v>0</v>
      </c>
      <c r="M244" s="68" t="n"/>
      <c r="N244" s="68" t="n">
        <v>0</v>
      </c>
      <c r="O244" s="68" t="n">
        <v>0</v>
      </c>
      <c r="P244" s="68" t="n">
        <v>0</v>
      </c>
      <c r="Q244" s="68" t="n"/>
      <c r="R244" s="68" t="n"/>
      <c r="S244" s="68" t="n"/>
      <c r="T244" s="68" t="n"/>
      <c r="U244" s="79" t="n">
        <v>22050.22</v>
      </c>
      <c r="V244" s="55" t="e">
        <f aca="false" ca="false" dt2D="false" dtr="false" t="normal">+F244-'[2]Приложение №1'!$N244</f>
        <v>#GETTING_DATA</v>
      </c>
    </row>
    <row customHeight="true" ht="15" outlineLevel="0" r="245">
      <c r="A245" s="59" t="n">
        <f aca="false" ca="false" dt2D="false" dtr="false" t="normal">+A244+1</f>
        <v>226</v>
      </c>
      <c r="B245" s="60" t="n">
        <f aca="false" ca="false" dt2D="false" dtr="false" t="normal">+B244+1</f>
        <v>53</v>
      </c>
      <c r="C245" s="70" t="s">
        <v>78</v>
      </c>
      <c r="D245" s="70" t="s">
        <v>286</v>
      </c>
      <c r="E245" s="1" t="n">
        <v>2020</v>
      </c>
      <c r="F245" s="65" t="n">
        <f aca="false" ca="false" dt2D="false" dtr="false" t="normal">SUM(G245:U245)</f>
        <v>3151414.82</v>
      </c>
      <c r="G245" s="68" t="n">
        <v>0</v>
      </c>
      <c r="H245" s="68" t="n">
        <v>955271.09</v>
      </c>
      <c r="I245" s="68" t="n"/>
      <c r="J245" s="68" t="n">
        <v>0</v>
      </c>
      <c r="K245" s="68" t="n"/>
      <c r="L245" s="68" t="n">
        <v>0</v>
      </c>
      <c r="M245" s="68" t="n"/>
      <c r="N245" s="68" t="n">
        <v>0</v>
      </c>
      <c r="O245" s="68" t="n"/>
      <c r="P245" s="68" t="n">
        <v>0</v>
      </c>
      <c r="Q245" s="68" t="n"/>
      <c r="R245" s="68" t="n">
        <v>2182672.65</v>
      </c>
      <c r="S245" s="68" t="n"/>
      <c r="T245" s="68" t="n"/>
      <c r="U245" s="79" t="n">
        <v>13471.08</v>
      </c>
      <c r="V245" s="55" t="e">
        <f aca="false" ca="false" dt2D="false" dtr="false" t="normal">+F245-'[2]Приложение №1'!$N245</f>
        <v>#GETTING_DATA</v>
      </c>
    </row>
    <row customHeight="true" ht="15" outlineLevel="0" r="246">
      <c r="A246" s="59" t="n">
        <f aca="false" ca="false" dt2D="false" dtr="false" t="normal">+A245+1</f>
        <v>227</v>
      </c>
      <c r="B246" s="60" t="n">
        <f aca="false" ca="false" dt2D="false" dtr="false" t="normal">+B245+1</f>
        <v>54</v>
      </c>
      <c r="C246" s="70" t="s">
        <v>78</v>
      </c>
      <c r="D246" s="70" t="s">
        <v>168</v>
      </c>
      <c r="E246" s="1" t="n">
        <v>2020</v>
      </c>
      <c r="F246" s="65" t="n">
        <f aca="false" ca="false" dt2D="false" dtr="false" t="normal">SUM(G246:U246)</f>
        <v>3238974.52</v>
      </c>
      <c r="G246" s="68" t="n">
        <v>2549683.16</v>
      </c>
      <c r="H246" s="68" t="n"/>
      <c r="I246" s="68" t="n">
        <v>678695.51</v>
      </c>
      <c r="J246" s="68" t="n"/>
      <c r="K246" s="68" t="n"/>
      <c r="L246" s="68" t="n">
        <v>0</v>
      </c>
      <c r="M246" s="68" t="n"/>
      <c r="N246" s="68" t="n">
        <v>0</v>
      </c>
      <c r="O246" s="68" t="n">
        <v>0</v>
      </c>
      <c r="P246" s="68" t="n">
        <v>0</v>
      </c>
      <c r="Q246" s="68" t="n"/>
      <c r="R246" s="68" t="n">
        <v>0</v>
      </c>
      <c r="S246" s="68" t="n"/>
      <c r="T246" s="68" t="n"/>
      <c r="U246" s="79" t="n">
        <v>10595.85</v>
      </c>
      <c r="V246" s="55" t="e">
        <f aca="false" ca="false" dt2D="false" dtr="false" t="normal">+F246-'[2]Приложение №1'!$N246</f>
        <v>#GETTING_DATA</v>
      </c>
    </row>
    <row customHeight="true" ht="15" outlineLevel="0" r="247">
      <c r="A247" s="59" t="n">
        <f aca="false" ca="false" dt2D="false" dtr="false" t="normal">+A246+1</f>
        <v>228</v>
      </c>
      <c r="B247" s="60" t="n">
        <f aca="false" ca="false" dt2D="false" dtr="false" t="normal">+B246+1</f>
        <v>55</v>
      </c>
      <c r="C247" s="70" t="s">
        <v>78</v>
      </c>
      <c r="D247" s="70" t="s">
        <v>169</v>
      </c>
      <c r="E247" s="1" t="n">
        <v>2020</v>
      </c>
      <c r="F247" s="65" t="n">
        <f aca="false" ca="false" dt2D="false" dtr="false" t="normal">SUM(G247:U247)</f>
        <v>3962594.02</v>
      </c>
      <c r="G247" s="68" t="n"/>
      <c r="H247" s="68" t="n"/>
      <c r="I247" s="68" t="n"/>
      <c r="J247" s="68" t="n"/>
      <c r="K247" s="68" t="n"/>
      <c r="L247" s="68" t="n">
        <v>0</v>
      </c>
      <c r="M247" s="68" t="n"/>
      <c r="N247" s="68" t="n">
        <v>0</v>
      </c>
      <c r="O247" s="68" t="n">
        <v>3908207.79</v>
      </c>
      <c r="P247" s="68" t="n">
        <v>0</v>
      </c>
      <c r="Q247" s="72" t="n">
        <v>0</v>
      </c>
      <c r="R247" s="68" t="n">
        <v>0</v>
      </c>
      <c r="S247" s="68" t="n"/>
      <c r="T247" s="68" t="n"/>
      <c r="U247" s="79" t="n">
        <v>54386.23</v>
      </c>
      <c r="V247" s="55" t="e">
        <f aca="false" ca="false" dt2D="false" dtr="false" t="normal">+F247-'[2]Приложение №1'!$N247</f>
        <v>#GETTING_DATA</v>
      </c>
    </row>
    <row customHeight="true" ht="15" outlineLevel="0" r="248">
      <c r="A248" s="59" t="n">
        <f aca="false" ca="false" dt2D="false" dtr="false" t="normal">+A247+1</f>
        <v>229</v>
      </c>
      <c r="B248" s="60" t="n">
        <f aca="false" ca="false" dt2D="false" dtr="false" t="normal">+B247+1</f>
        <v>56</v>
      </c>
      <c r="C248" s="70" t="s">
        <v>78</v>
      </c>
      <c r="D248" s="70" t="s">
        <v>170</v>
      </c>
      <c r="E248" s="1" t="n">
        <v>2020</v>
      </c>
      <c r="F248" s="65" t="n">
        <f aca="false" ca="false" dt2D="false" dtr="false" t="normal">SUM(G248:U248)</f>
        <v>631713.61</v>
      </c>
      <c r="G248" s="68" t="n"/>
      <c r="H248" s="68" t="n"/>
      <c r="I248" s="68" t="n">
        <v>622355.25</v>
      </c>
      <c r="J248" s="68" t="n"/>
      <c r="K248" s="68" t="n"/>
      <c r="L248" s="68" t="n">
        <v>0</v>
      </c>
      <c r="M248" s="68" t="n"/>
      <c r="N248" s="68" t="n">
        <v>0</v>
      </c>
      <c r="O248" s="68" t="n">
        <v>0</v>
      </c>
      <c r="P248" s="68" t="n">
        <v>0</v>
      </c>
      <c r="Q248" s="68" t="n"/>
      <c r="R248" s="68" t="n"/>
      <c r="S248" s="68" t="n"/>
      <c r="T248" s="68" t="n"/>
      <c r="U248" s="79" t="n">
        <v>9358.36</v>
      </c>
      <c r="V248" s="55" t="e">
        <f aca="false" ca="false" dt2D="false" dtr="false" t="normal">+F248-'[2]Приложение №1'!$N248</f>
        <v>#GETTING_DATA</v>
      </c>
    </row>
    <row customHeight="true" ht="15" outlineLevel="0" r="249">
      <c r="A249" s="59" t="n">
        <f aca="false" ca="false" dt2D="false" dtr="false" t="normal">+A248+1</f>
        <v>230</v>
      </c>
      <c r="B249" s="60" t="n">
        <f aca="false" ca="false" dt2D="false" dtr="false" t="normal">+B248+1</f>
        <v>57</v>
      </c>
      <c r="C249" s="70" t="s">
        <v>78</v>
      </c>
      <c r="D249" s="70" t="s">
        <v>172</v>
      </c>
      <c r="E249" s="1" t="n">
        <v>2020</v>
      </c>
      <c r="F249" s="65" t="n">
        <f aca="false" ca="false" dt2D="false" dtr="false" t="normal">SUM(G249:U249)</f>
        <v>269068.5</v>
      </c>
      <c r="G249" s="68" t="n"/>
      <c r="H249" s="68" t="n"/>
      <c r="I249" s="68" t="n">
        <v>265306.7</v>
      </c>
      <c r="J249" s="68" t="n"/>
      <c r="K249" s="68" t="n"/>
      <c r="L249" s="68" t="n">
        <v>0</v>
      </c>
      <c r="M249" s="68" t="n"/>
      <c r="N249" s="68" t="n">
        <v>0</v>
      </c>
      <c r="O249" s="68" t="n">
        <v>0</v>
      </c>
      <c r="P249" s="68" t="n">
        <v>0</v>
      </c>
      <c r="Q249" s="68" t="n"/>
      <c r="R249" s="68" t="n">
        <v>0</v>
      </c>
      <c r="S249" s="68" t="n"/>
      <c r="T249" s="68" t="n"/>
      <c r="U249" s="79" t="n">
        <v>3761.8</v>
      </c>
      <c r="V249" s="55" t="e">
        <f aca="false" ca="false" dt2D="false" dtr="false" t="normal">+F249-'[2]Приложение №1'!$N249</f>
        <v>#GETTING_DATA</v>
      </c>
    </row>
    <row customHeight="true" ht="15" outlineLevel="0" r="250">
      <c r="A250" s="59" t="n">
        <f aca="false" ca="false" dt2D="false" dtr="false" t="normal">+A249+1</f>
        <v>231</v>
      </c>
      <c r="B250" s="60" t="n">
        <f aca="false" ca="false" dt2D="false" dtr="false" t="normal">+B249+1</f>
        <v>58</v>
      </c>
      <c r="C250" s="70" t="s">
        <v>78</v>
      </c>
      <c r="D250" s="70" t="s">
        <v>174</v>
      </c>
      <c r="E250" s="1" t="n">
        <v>2020</v>
      </c>
      <c r="F250" s="65" t="n">
        <f aca="false" ca="false" dt2D="false" dtr="false" t="normal">SUM(G250:U250)</f>
        <v>17740911.969999995</v>
      </c>
      <c r="G250" s="68" t="n"/>
      <c r="H250" s="68" t="n">
        <v>0</v>
      </c>
      <c r="I250" s="68" t="n">
        <v>861206.82</v>
      </c>
      <c r="J250" s="68" t="n"/>
      <c r="K250" s="68" t="n">
        <v>556444.46</v>
      </c>
      <c r="L250" s="68" t="n">
        <v>0</v>
      </c>
      <c r="M250" s="68" t="n"/>
      <c r="N250" s="68" t="n">
        <v>0</v>
      </c>
      <c r="O250" s="68" t="n">
        <v>0</v>
      </c>
      <c r="P250" s="68" t="n">
        <v>0</v>
      </c>
      <c r="Q250" s="68" t="n">
        <v>12707291.17</v>
      </c>
      <c r="R250" s="68" t="n">
        <v>3382616.53</v>
      </c>
      <c r="S250" s="68" t="n"/>
      <c r="T250" s="68" t="n"/>
      <c r="U250" s="79" t="n">
        <v>233352.99</v>
      </c>
      <c r="V250" s="55" t="e">
        <f aca="false" ca="false" dt2D="false" dtr="false" t="normal">+F250-'[2]Приложение №1'!$N250</f>
        <v>#GETTING_DATA</v>
      </c>
    </row>
    <row customHeight="true" ht="15" outlineLevel="0" r="251">
      <c r="A251" s="59" t="n">
        <f aca="false" ca="false" dt2D="false" dtr="false" t="normal">+A250+1</f>
        <v>232</v>
      </c>
      <c r="B251" s="60" t="n">
        <f aca="false" ca="false" dt2D="false" dtr="false" t="normal">+B250+1</f>
        <v>59</v>
      </c>
      <c r="C251" s="70" t="s">
        <v>78</v>
      </c>
      <c r="D251" s="70" t="s">
        <v>175</v>
      </c>
      <c r="E251" s="1" t="n">
        <v>2020</v>
      </c>
      <c r="F251" s="65" t="n">
        <f aca="false" ca="false" dt2D="false" dtr="false" t="normal">SUM(G251:U251)</f>
        <v>17312743.689999998</v>
      </c>
      <c r="G251" s="68" t="n">
        <v>0</v>
      </c>
      <c r="H251" s="68" t="n">
        <v>2162961.52</v>
      </c>
      <c r="I251" s="68" t="n">
        <v>0</v>
      </c>
      <c r="J251" s="68" t="n">
        <v>644234.04</v>
      </c>
      <c r="K251" s="68" t="n">
        <v>572182.15</v>
      </c>
      <c r="L251" s="68" t="n">
        <v>0</v>
      </c>
      <c r="M251" s="68" t="n"/>
      <c r="N251" s="68" t="n">
        <v>0</v>
      </c>
      <c r="O251" s="68" t="n">
        <v>0</v>
      </c>
      <c r="P251" s="68" t="n">
        <v>0</v>
      </c>
      <c r="Q251" s="68" t="n">
        <v>13745830.4</v>
      </c>
      <c r="R251" s="68" t="n">
        <v>0</v>
      </c>
      <c r="S251" s="68" t="n"/>
      <c r="T251" s="68" t="n"/>
      <c r="U251" s="79" t="n">
        <v>187535.58</v>
      </c>
      <c r="V251" s="55" t="e">
        <f aca="false" ca="false" dt2D="false" dtr="false" t="normal">+F251-'[2]Приложение №1'!$N251</f>
        <v>#GETTING_DATA</v>
      </c>
    </row>
    <row customHeight="true" ht="15" outlineLevel="0" r="252">
      <c r="A252" s="59" t="n">
        <f aca="false" ca="false" dt2D="false" dtr="false" t="normal">+A251+1</f>
        <v>233</v>
      </c>
      <c r="B252" s="60" t="n">
        <f aca="false" ca="false" dt2D="false" dtr="false" t="normal">+B251+1</f>
        <v>60</v>
      </c>
      <c r="C252" s="70" t="s">
        <v>78</v>
      </c>
      <c r="D252" s="70" t="s">
        <v>176</v>
      </c>
      <c r="E252" s="1" t="n">
        <v>2020</v>
      </c>
      <c r="F252" s="65" t="n">
        <f aca="false" ca="false" dt2D="false" dtr="false" t="normal">SUM(G252:U252)</f>
        <v>375000.83</v>
      </c>
      <c r="G252" s="68" t="n"/>
      <c r="H252" s="68" t="n"/>
      <c r="I252" s="68" t="n"/>
      <c r="J252" s="68" t="n"/>
      <c r="K252" s="68" t="n">
        <v>375000.83</v>
      </c>
      <c r="L252" s="68" t="n">
        <v>0</v>
      </c>
      <c r="M252" s="68" t="n"/>
      <c r="N252" s="68" t="n">
        <v>0</v>
      </c>
      <c r="O252" s="68" t="n">
        <v>0</v>
      </c>
      <c r="P252" s="68" t="n">
        <v>0</v>
      </c>
      <c r="Q252" s="68" t="n"/>
      <c r="R252" s="68" t="n">
        <v>0</v>
      </c>
      <c r="S252" s="68" t="n"/>
      <c r="T252" s="68" t="n"/>
      <c r="U252" s="79" t="n"/>
      <c r="V252" s="55" t="e">
        <f aca="false" ca="false" dt2D="false" dtr="false" t="normal">+F252-'[2]Приложение №1'!$N252</f>
        <v>#GETTING_DATA</v>
      </c>
    </row>
    <row customHeight="true" ht="15" outlineLevel="0" r="253">
      <c r="A253" s="59" t="n">
        <f aca="false" ca="false" dt2D="false" dtr="false" t="normal">+A252+1</f>
        <v>234</v>
      </c>
      <c r="B253" s="60" t="n">
        <f aca="false" ca="false" dt2D="false" dtr="false" t="normal">+B252+1</f>
        <v>61</v>
      </c>
      <c r="C253" s="70" t="s">
        <v>287</v>
      </c>
      <c r="D253" s="70" t="s">
        <v>288</v>
      </c>
      <c r="E253" s="1" t="n">
        <v>2020</v>
      </c>
      <c r="F253" s="65" t="n">
        <f aca="false" ca="false" dt2D="false" dtr="false" t="normal">SUM(G253:U253)</f>
        <v>324066.26</v>
      </c>
      <c r="G253" s="68" t="n">
        <v>0</v>
      </c>
      <c r="H253" s="68" t="n">
        <v>0</v>
      </c>
      <c r="I253" s="68" t="n">
        <v>0</v>
      </c>
      <c r="J253" s="68" t="n">
        <v>0</v>
      </c>
      <c r="K253" s="68" t="n">
        <v>0</v>
      </c>
      <c r="L253" s="68" t="n">
        <v>0</v>
      </c>
      <c r="M253" s="68" t="n"/>
      <c r="N253" s="68" t="n">
        <v>0</v>
      </c>
      <c r="O253" s="68" t="n">
        <v>0</v>
      </c>
      <c r="P253" s="68" t="n">
        <v>0</v>
      </c>
      <c r="Q253" s="72" t="n">
        <v>0</v>
      </c>
      <c r="R253" s="68" t="n">
        <v>324066.26</v>
      </c>
      <c r="S253" s="68" t="n"/>
      <c r="T253" s="68" t="n"/>
      <c r="U253" s="79" t="n"/>
      <c r="V253" s="55" t="e">
        <f aca="false" ca="false" dt2D="false" dtr="false" t="normal">+F253-'[2]Приложение №1'!$N253</f>
        <v>#GETTING_DATA</v>
      </c>
    </row>
    <row customHeight="true" ht="15" outlineLevel="0" r="254">
      <c r="A254" s="59" t="n">
        <f aca="false" ca="false" dt2D="false" dtr="false" t="normal">+A253+1</f>
        <v>235</v>
      </c>
      <c r="B254" s="60" t="n">
        <f aca="false" ca="false" dt2D="false" dtr="false" t="normal">+B253+1</f>
        <v>62</v>
      </c>
      <c r="C254" s="70" t="s">
        <v>287</v>
      </c>
      <c r="D254" s="70" t="s">
        <v>289</v>
      </c>
      <c r="E254" s="1" t="n">
        <v>2020</v>
      </c>
      <c r="F254" s="65" t="n">
        <f aca="false" ca="false" dt2D="false" dtr="false" t="normal">SUM(G254:U254)</f>
        <v>323916.28</v>
      </c>
      <c r="G254" s="68" t="n">
        <v>0</v>
      </c>
      <c r="H254" s="68" t="n">
        <v>0</v>
      </c>
      <c r="I254" s="68" t="n">
        <v>0</v>
      </c>
      <c r="J254" s="68" t="n">
        <v>0</v>
      </c>
      <c r="K254" s="68" t="n">
        <v>0</v>
      </c>
      <c r="L254" s="68" t="n">
        <v>0</v>
      </c>
      <c r="M254" s="68" t="n"/>
      <c r="N254" s="68" t="n">
        <v>0</v>
      </c>
      <c r="O254" s="68" t="n">
        <v>0</v>
      </c>
      <c r="P254" s="68" t="n">
        <v>0</v>
      </c>
      <c r="Q254" s="72" t="n">
        <v>0</v>
      </c>
      <c r="R254" s="68" t="n">
        <v>323916.28</v>
      </c>
      <c r="S254" s="68" t="n"/>
      <c r="T254" s="68" t="n"/>
      <c r="U254" s="79" t="n"/>
      <c r="V254" s="55" t="e">
        <f aca="false" ca="false" dt2D="false" dtr="false" t="normal">+F254-'[2]Приложение №1'!$N254</f>
        <v>#GETTING_DATA</v>
      </c>
    </row>
    <row customHeight="true" ht="15" outlineLevel="0" r="255">
      <c r="A255" s="59" t="n">
        <f aca="false" ca="false" dt2D="false" dtr="false" t="normal">+A254+1</f>
        <v>236</v>
      </c>
      <c r="B255" s="60" t="n">
        <f aca="false" ca="false" dt2D="false" dtr="false" t="normal">+B254+1</f>
        <v>63</v>
      </c>
      <c r="C255" s="70" t="s">
        <v>227</v>
      </c>
      <c r="D255" s="70" t="s">
        <v>290</v>
      </c>
      <c r="E255" s="1" t="n">
        <v>2020</v>
      </c>
      <c r="F255" s="65" t="n">
        <f aca="false" ca="false" dt2D="false" dtr="false" t="normal">SUM(G255:U255)</f>
        <v>1963644.9</v>
      </c>
      <c r="G255" s="68" t="n">
        <v>0</v>
      </c>
      <c r="H255" s="68" t="n">
        <v>0</v>
      </c>
      <c r="I255" s="68" t="n"/>
      <c r="J255" s="68" t="n">
        <v>0</v>
      </c>
      <c r="K255" s="68" t="n">
        <v>0</v>
      </c>
      <c r="L255" s="68" t="n">
        <v>0</v>
      </c>
      <c r="M255" s="68" t="n"/>
      <c r="N255" s="68" t="n">
        <v>0</v>
      </c>
      <c r="O255" s="68" t="n">
        <v>1664089.53</v>
      </c>
      <c r="P255" s="68" t="n">
        <v>0</v>
      </c>
      <c r="Q255" s="72" t="n">
        <v>0</v>
      </c>
      <c r="R255" s="68" t="n">
        <v>299555.37</v>
      </c>
      <c r="S255" s="68" t="n"/>
      <c r="T255" s="68" t="n"/>
      <c r="U255" s="79" t="n"/>
      <c r="V255" s="55" t="e">
        <f aca="false" ca="false" dt2D="false" dtr="false" t="normal">+F255-'[2]Приложение №1'!$N255</f>
        <v>#GETTING_DATA</v>
      </c>
    </row>
    <row customHeight="true" ht="15" outlineLevel="0" r="256">
      <c r="A256" s="59" t="n">
        <f aca="false" ca="false" dt2D="false" dtr="false" t="normal">+A255+1</f>
        <v>237</v>
      </c>
      <c r="B256" s="60" t="n">
        <f aca="false" ca="false" dt2D="false" dtr="false" t="normal">+B255+1</f>
        <v>64</v>
      </c>
      <c r="C256" s="70" t="s">
        <v>227</v>
      </c>
      <c r="D256" s="70" t="s">
        <v>291</v>
      </c>
      <c r="E256" s="1" t="n">
        <v>2020</v>
      </c>
      <c r="F256" s="65" t="n">
        <f aca="false" ca="false" dt2D="false" dtr="false" t="normal">SUM(G256:U256)</f>
        <v>211383.25</v>
      </c>
      <c r="G256" s="68" t="n">
        <v>0</v>
      </c>
      <c r="H256" s="68" t="n">
        <v>0</v>
      </c>
      <c r="I256" s="68" t="n"/>
      <c r="J256" s="68" t="n">
        <v>0</v>
      </c>
      <c r="K256" s="68" t="n">
        <v>0</v>
      </c>
      <c r="L256" s="68" t="n">
        <v>0</v>
      </c>
      <c r="M256" s="68" t="n"/>
      <c r="N256" s="68" t="n">
        <v>0</v>
      </c>
      <c r="O256" s="68" t="n">
        <v>0</v>
      </c>
      <c r="P256" s="68" t="n">
        <v>0</v>
      </c>
      <c r="Q256" s="72" t="n">
        <v>0</v>
      </c>
      <c r="R256" s="68" t="n">
        <v>211383.25</v>
      </c>
      <c r="S256" s="68" t="n"/>
      <c r="T256" s="68" t="n"/>
      <c r="U256" s="79" t="n"/>
      <c r="V256" s="55" t="e">
        <f aca="false" ca="false" dt2D="false" dtr="false" t="normal">+F256-'[2]Приложение №1'!$N256</f>
        <v>#GETTING_DATA</v>
      </c>
    </row>
    <row customHeight="true" ht="15" outlineLevel="0" r="257">
      <c r="A257" s="59" t="n">
        <f aca="false" ca="false" dt2D="false" dtr="false" t="normal">+A256+1</f>
        <v>238</v>
      </c>
      <c r="B257" s="60" t="n">
        <f aca="false" ca="false" dt2D="false" dtr="false" t="normal">+B256+1</f>
        <v>65</v>
      </c>
      <c r="C257" s="70" t="s">
        <v>227</v>
      </c>
      <c r="D257" s="70" t="s">
        <v>292</v>
      </c>
      <c r="E257" s="1" t="n">
        <v>2020</v>
      </c>
      <c r="F257" s="65" t="n">
        <f aca="false" ca="false" dt2D="false" dtr="false" t="normal">SUM(G257:U257)</f>
        <v>746064.43</v>
      </c>
      <c r="G257" s="68" t="n"/>
      <c r="H257" s="68" t="n"/>
      <c r="I257" s="68" t="n">
        <v>746064.43</v>
      </c>
      <c r="J257" s="68" t="n"/>
      <c r="K257" s="68" t="n"/>
      <c r="L257" s="68" t="n">
        <v>0</v>
      </c>
      <c r="M257" s="68" t="n"/>
      <c r="N257" s="68" t="n">
        <v>0</v>
      </c>
      <c r="O257" s="68" t="n">
        <v>0</v>
      </c>
      <c r="P257" s="68" t="n">
        <v>0</v>
      </c>
      <c r="Q257" s="72" t="n">
        <v>0</v>
      </c>
      <c r="R257" s="68" t="n">
        <v>0</v>
      </c>
      <c r="S257" s="68" t="n"/>
      <c r="T257" s="68" t="n"/>
      <c r="U257" s="79" t="n"/>
      <c r="V257" s="55" t="e">
        <f aca="false" ca="false" dt2D="false" dtr="false" t="normal">+F257-'[2]Приложение №1'!$N257</f>
        <v>#GETTING_DATA</v>
      </c>
    </row>
    <row customHeight="true" ht="15" outlineLevel="0" r="258">
      <c r="A258" s="59" t="n">
        <f aca="false" ca="false" dt2D="false" dtr="false" t="normal">+A257+1</f>
        <v>239</v>
      </c>
      <c r="B258" s="60" t="n">
        <f aca="false" ca="false" dt2D="false" dtr="false" t="normal">+B257+1</f>
        <v>66</v>
      </c>
      <c r="C258" s="70" t="s">
        <v>227</v>
      </c>
      <c r="D258" s="70" t="s">
        <v>293</v>
      </c>
      <c r="E258" s="1" t="n">
        <v>2020</v>
      </c>
      <c r="F258" s="65" t="n">
        <f aca="false" ca="false" dt2D="false" dtr="false" t="normal">SUM(G258:U258)</f>
        <v>128525</v>
      </c>
      <c r="G258" s="68" t="n"/>
      <c r="H258" s="68" t="n"/>
      <c r="I258" s="68" t="n"/>
      <c r="J258" s="68" t="n"/>
      <c r="K258" s="68" t="n"/>
      <c r="L258" s="68" t="n">
        <v>0</v>
      </c>
      <c r="M258" s="68" t="n"/>
      <c r="N258" s="68" t="n">
        <v>0</v>
      </c>
      <c r="O258" s="68" t="n"/>
      <c r="P258" s="68" t="n">
        <v>0</v>
      </c>
      <c r="Q258" s="72" t="n">
        <v>0</v>
      </c>
      <c r="R258" s="68" t="n">
        <v>128525</v>
      </c>
      <c r="S258" s="68" t="n"/>
      <c r="T258" s="68" t="n"/>
      <c r="U258" s="79" t="n"/>
      <c r="V258" s="55" t="e">
        <f aca="false" ca="false" dt2D="false" dtr="false" t="normal">+F258-'[2]Приложение №1'!$N258</f>
        <v>#GETTING_DATA</v>
      </c>
    </row>
    <row customHeight="true" ht="15" outlineLevel="0" r="259">
      <c r="A259" s="59" t="n">
        <f aca="false" ca="false" dt2D="false" dtr="false" t="normal">+A258+1</f>
        <v>240</v>
      </c>
      <c r="B259" s="60" t="n">
        <f aca="false" ca="false" dt2D="false" dtr="false" t="normal">+B258+1</f>
        <v>67</v>
      </c>
      <c r="C259" s="70" t="s">
        <v>227</v>
      </c>
      <c r="D259" s="70" t="s">
        <v>294</v>
      </c>
      <c r="E259" s="1" t="n">
        <v>2020</v>
      </c>
      <c r="F259" s="65" t="n">
        <f aca="false" ca="false" dt2D="false" dtr="false" t="normal">SUM(G259:U259)</f>
        <v>624540.24</v>
      </c>
      <c r="G259" s="68" t="n"/>
      <c r="H259" s="68" t="n"/>
      <c r="I259" s="68" t="n">
        <v>624540.24</v>
      </c>
      <c r="J259" s="68" t="n"/>
      <c r="K259" s="68" t="n"/>
      <c r="L259" s="68" t="n">
        <v>0</v>
      </c>
      <c r="M259" s="68" t="n"/>
      <c r="N259" s="68" t="n">
        <v>0</v>
      </c>
      <c r="O259" s="68" t="n">
        <v>0</v>
      </c>
      <c r="P259" s="68" t="n">
        <v>0</v>
      </c>
      <c r="Q259" s="72" t="n">
        <v>0</v>
      </c>
      <c r="R259" s="68" t="n">
        <v>0</v>
      </c>
      <c r="S259" s="68" t="n"/>
      <c r="T259" s="68" t="n"/>
      <c r="U259" s="79" t="n"/>
      <c r="V259" s="55" t="e">
        <f aca="false" ca="false" dt2D="false" dtr="false" t="normal">+F259-'[2]Приложение №1'!$N259</f>
        <v>#GETTING_DATA</v>
      </c>
    </row>
    <row customHeight="true" ht="15" outlineLevel="0" r="260">
      <c r="A260" s="59" t="n">
        <f aca="false" ca="false" dt2D="false" dtr="false" t="normal">+A259+1</f>
        <v>241</v>
      </c>
      <c r="B260" s="60" t="n">
        <f aca="false" ca="false" dt2D="false" dtr="false" t="normal">+B259+1</f>
        <v>68</v>
      </c>
      <c r="C260" s="70" t="s">
        <v>227</v>
      </c>
      <c r="D260" s="70" t="s">
        <v>295</v>
      </c>
      <c r="E260" s="1" t="n">
        <v>2020</v>
      </c>
      <c r="F260" s="65" t="n">
        <f aca="false" ca="false" dt2D="false" dtr="false" t="normal">SUM(G260:U260)</f>
        <v>660435.43</v>
      </c>
      <c r="G260" s="68" t="n"/>
      <c r="H260" s="68" t="n"/>
      <c r="I260" s="68" t="n">
        <v>660435.43</v>
      </c>
      <c r="J260" s="68" t="n"/>
      <c r="K260" s="68" t="n"/>
      <c r="L260" s="68" t="n">
        <v>0</v>
      </c>
      <c r="M260" s="68" t="n"/>
      <c r="N260" s="68" t="n">
        <v>0</v>
      </c>
      <c r="O260" s="68" t="n">
        <v>0</v>
      </c>
      <c r="P260" s="68" t="n">
        <v>0</v>
      </c>
      <c r="Q260" s="72" t="n">
        <v>0</v>
      </c>
      <c r="R260" s="68" t="n">
        <v>0</v>
      </c>
      <c r="S260" s="68" t="n"/>
      <c r="T260" s="68" t="n"/>
      <c r="U260" s="79" t="n"/>
      <c r="V260" s="55" t="e">
        <f aca="false" ca="false" dt2D="false" dtr="false" t="normal">+F260-'[2]Приложение №1'!$N260</f>
        <v>#GETTING_DATA</v>
      </c>
    </row>
    <row customHeight="true" ht="15" outlineLevel="0" r="261">
      <c r="A261" s="59" t="n">
        <f aca="false" ca="false" dt2D="false" dtr="false" t="normal">+A260+1</f>
        <v>242</v>
      </c>
      <c r="B261" s="60" t="n">
        <f aca="false" ca="false" dt2D="false" dtr="false" t="normal">+B260+1</f>
        <v>69</v>
      </c>
      <c r="C261" s="70" t="s">
        <v>227</v>
      </c>
      <c r="D261" s="70" t="s">
        <v>296</v>
      </c>
      <c r="E261" s="1" t="n">
        <v>2020</v>
      </c>
      <c r="F261" s="65" t="n">
        <f aca="false" ca="false" dt2D="false" dtr="false" t="normal">SUM(G261:U261)</f>
        <v>130385.17</v>
      </c>
      <c r="G261" s="68" t="n">
        <v>0</v>
      </c>
      <c r="H261" s="68" t="n">
        <v>0</v>
      </c>
      <c r="I261" s="68" t="n"/>
      <c r="J261" s="68" t="n">
        <v>0</v>
      </c>
      <c r="K261" s="68" t="n">
        <v>0</v>
      </c>
      <c r="L261" s="68" t="n">
        <v>0</v>
      </c>
      <c r="M261" s="68" t="n"/>
      <c r="N261" s="68" t="n">
        <v>0</v>
      </c>
      <c r="O261" s="68" t="n"/>
      <c r="P261" s="68" t="n">
        <v>0</v>
      </c>
      <c r="Q261" s="72" t="n">
        <v>0</v>
      </c>
      <c r="R261" s="68" t="n">
        <v>130385.17</v>
      </c>
      <c r="S261" s="68" t="n"/>
      <c r="T261" s="68" t="n"/>
      <c r="U261" s="79" t="n"/>
      <c r="V261" s="55" t="e">
        <f aca="false" ca="false" dt2D="false" dtr="false" t="normal">+F261-'[2]Приложение №1'!$N261</f>
        <v>#GETTING_DATA</v>
      </c>
    </row>
    <row customHeight="true" ht="15" outlineLevel="0" r="262">
      <c r="A262" s="59" t="n">
        <f aca="false" ca="false" dt2D="false" dtr="false" t="normal">+A261+1</f>
        <v>243</v>
      </c>
      <c r="B262" s="60" t="n">
        <f aca="false" ca="false" dt2D="false" dtr="false" t="normal">+B261+1</f>
        <v>70</v>
      </c>
      <c r="C262" s="70" t="s">
        <v>227</v>
      </c>
      <c r="D262" s="70" t="s">
        <v>297</v>
      </c>
      <c r="E262" s="1" t="n">
        <v>2020</v>
      </c>
      <c r="F262" s="65" t="n">
        <f aca="false" ca="false" dt2D="false" dtr="false" t="normal">SUM(G262:U262)</f>
        <v>163674.42</v>
      </c>
      <c r="G262" s="68" t="n">
        <v>0</v>
      </c>
      <c r="H262" s="68" t="n">
        <v>0</v>
      </c>
      <c r="I262" s="68" t="n"/>
      <c r="J262" s="68" t="n">
        <v>0</v>
      </c>
      <c r="K262" s="68" t="n">
        <v>0</v>
      </c>
      <c r="L262" s="68" t="n">
        <v>0</v>
      </c>
      <c r="M262" s="68" t="n"/>
      <c r="N262" s="68" t="n">
        <v>0</v>
      </c>
      <c r="O262" s="68" t="n">
        <v>0</v>
      </c>
      <c r="P262" s="68" t="n">
        <v>0</v>
      </c>
      <c r="Q262" s="72" t="n">
        <v>0</v>
      </c>
      <c r="R262" s="68" t="n">
        <v>163674.42</v>
      </c>
      <c r="S262" s="68" t="n"/>
      <c r="T262" s="68" t="n"/>
      <c r="U262" s="79" t="n"/>
      <c r="V262" s="55" t="e">
        <f aca="false" ca="false" dt2D="false" dtr="false" t="normal">+F262-'[2]Приложение №1'!$N262</f>
        <v>#GETTING_DATA</v>
      </c>
    </row>
    <row customHeight="true" ht="15" outlineLevel="0" r="263">
      <c r="A263" s="59" t="n">
        <f aca="false" ca="false" dt2D="false" dtr="false" t="normal">+A262+1</f>
        <v>244</v>
      </c>
      <c r="B263" s="60" t="n">
        <f aca="false" ca="false" dt2D="false" dtr="false" t="normal">+B262+1</f>
        <v>71</v>
      </c>
      <c r="C263" s="70" t="s">
        <v>227</v>
      </c>
      <c r="D263" s="70" t="s">
        <v>232</v>
      </c>
      <c r="E263" s="1" t="n">
        <v>2020</v>
      </c>
      <c r="F263" s="65" t="n">
        <f aca="false" ca="false" dt2D="false" dtr="false" t="normal">SUM(G263:U263)</f>
        <v>361349.05</v>
      </c>
      <c r="G263" s="68" t="n">
        <v>0</v>
      </c>
      <c r="H263" s="68" t="n">
        <v>0</v>
      </c>
      <c r="I263" s="68" t="n"/>
      <c r="J263" s="68" t="n">
        <v>0</v>
      </c>
      <c r="K263" s="68" t="n">
        <v>0</v>
      </c>
      <c r="L263" s="68" t="n">
        <v>0</v>
      </c>
      <c r="M263" s="68" t="n"/>
      <c r="N263" s="68" t="n">
        <v>0</v>
      </c>
      <c r="O263" s="68" t="n">
        <v>0</v>
      </c>
      <c r="P263" s="68" t="n">
        <v>0</v>
      </c>
      <c r="Q263" s="72" t="n">
        <v>0</v>
      </c>
      <c r="R263" s="68" t="n">
        <v>361349.05</v>
      </c>
      <c r="S263" s="68" t="n"/>
      <c r="T263" s="68" t="n"/>
      <c r="U263" s="79" t="n"/>
      <c r="V263" s="55" t="e">
        <f aca="false" ca="false" dt2D="false" dtr="false" t="normal">+F263-'[2]Приложение №1'!$N263</f>
        <v>#GETTING_DATA</v>
      </c>
    </row>
    <row customHeight="true" ht="15" outlineLevel="0" r="264">
      <c r="A264" s="59" t="n">
        <f aca="false" ca="false" dt2D="false" dtr="false" t="normal">+A263+1</f>
        <v>245</v>
      </c>
      <c r="B264" s="60" t="n">
        <f aca="false" ca="false" dt2D="false" dtr="false" t="normal">+B263+1</f>
        <v>72</v>
      </c>
      <c r="C264" s="70" t="s">
        <v>99</v>
      </c>
      <c r="D264" s="70" t="s">
        <v>234</v>
      </c>
      <c r="E264" s="1" t="n">
        <v>2020</v>
      </c>
      <c r="F264" s="65" t="n">
        <f aca="false" ca="false" dt2D="false" dtr="false" t="normal">SUM(G264:U264)</f>
        <v>1484346.91</v>
      </c>
      <c r="G264" s="68" t="n">
        <v>0</v>
      </c>
      <c r="H264" s="68" t="n">
        <v>0</v>
      </c>
      <c r="I264" s="68" t="n">
        <v>0</v>
      </c>
      <c r="J264" s="68" t="n">
        <v>1484346.91</v>
      </c>
      <c r="K264" s="68" t="n">
        <v>0</v>
      </c>
      <c r="L264" s="68" t="n">
        <v>0</v>
      </c>
      <c r="M264" s="68" t="n"/>
      <c r="N264" s="68" t="n">
        <v>0</v>
      </c>
      <c r="O264" s="68" t="n">
        <v>0</v>
      </c>
      <c r="P264" s="68" t="n">
        <v>0</v>
      </c>
      <c r="Q264" s="72" t="n">
        <v>0</v>
      </c>
      <c r="R264" s="68" t="n">
        <v>0</v>
      </c>
      <c r="S264" s="68" t="n"/>
      <c r="T264" s="68" t="n"/>
      <c r="U264" s="79" t="n"/>
      <c r="V264" s="55" t="e">
        <f aca="false" ca="false" dt2D="false" dtr="false" t="normal">+F264-'[2]Приложение №1'!$N264</f>
        <v>#GETTING_DATA</v>
      </c>
    </row>
    <row customHeight="true" ht="15" outlineLevel="0" r="265">
      <c r="A265" s="59" t="n">
        <f aca="false" ca="false" dt2D="false" dtr="false" t="normal">+A264+1</f>
        <v>246</v>
      </c>
      <c r="B265" s="60" t="n">
        <f aca="false" ca="false" dt2D="false" dtr="false" t="normal">+B264+1</f>
        <v>73</v>
      </c>
      <c r="C265" s="70" t="s">
        <v>298</v>
      </c>
      <c r="D265" s="70" t="s">
        <v>299</v>
      </c>
      <c r="E265" s="1" t="n">
        <v>2020</v>
      </c>
      <c r="F265" s="65" t="n">
        <f aca="false" ca="false" dt2D="false" dtr="false" t="normal">SUM(G265:U265)</f>
        <v>6562020.14</v>
      </c>
      <c r="G265" s="68" t="n">
        <v>0</v>
      </c>
      <c r="H265" s="68" t="n">
        <v>0</v>
      </c>
      <c r="I265" s="68" t="n"/>
      <c r="J265" s="68" t="n">
        <v>208251.42</v>
      </c>
      <c r="K265" s="68" t="n">
        <v>0</v>
      </c>
      <c r="L265" s="68" t="n">
        <v>0</v>
      </c>
      <c r="M265" s="68" t="n"/>
      <c r="N265" s="68" t="n">
        <v>0</v>
      </c>
      <c r="O265" s="68" t="n">
        <v>5362075.47</v>
      </c>
      <c r="P265" s="68" t="n">
        <v>0</v>
      </c>
      <c r="Q265" s="68" t="n"/>
      <c r="R265" s="68" t="n">
        <v>991693.25</v>
      </c>
      <c r="S265" s="68" t="n"/>
      <c r="T265" s="68" t="n"/>
      <c r="U265" s="79" t="n"/>
      <c r="V265" s="55" t="e">
        <f aca="false" ca="false" dt2D="false" dtr="false" t="normal">+F265-'[2]Приложение №1'!$N265</f>
        <v>#GETTING_DATA</v>
      </c>
    </row>
    <row customHeight="true" ht="15" outlineLevel="0" r="266">
      <c r="A266" s="59" t="n">
        <f aca="false" ca="false" dt2D="false" dtr="false" t="normal">+A265+1</f>
        <v>247</v>
      </c>
      <c r="B266" s="60" t="n">
        <f aca="false" ca="false" dt2D="false" dtr="false" t="normal">+B265+1</f>
        <v>74</v>
      </c>
      <c r="C266" s="70" t="s">
        <v>236</v>
      </c>
      <c r="D266" s="70" t="s">
        <v>300</v>
      </c>
      <c r="E266" s="1" t="n">
        <v>2020</v>
      </c>
      <c r="F266" s="65" t="n">
        <f aca="false" ca="false" dt2D="false" dtr="false" t="normal">SUM(G266:U266)</f>
        <v>5510588.079999999</v>
      </c>
      <c r="G266" s="68" t="n">
        <v>273914.22</v>
      </c>
      <c r="H266" s="68" t="n"/>
      <c r="I266" s="68" t="n">
        <v>119701.82</v>
      </c>
      <c r="J266" s="68" t="n">
        <v>203359.18</v>
      </c>
      <c r="K266" s="68" t="n">
        <v>0</v>
      </c>
      <c r="L266" s="68" t="n">
        <v>0</v>
      </c>
      <c r="M266" s="68" t="n"/>
      <c r="N266" s="68" t="n">
        <v>0</v>
      </c>
      <c r="O266" s="68" t="n">
        <v>728343.66</v>
      </c>
      <c r="P266" s="68" t="n">
        <v>0</v>
      </c>
      <c r="Q266" s="68" t="n">
        <v>2054920.34</v>
      </c>
      <c r="R266" s="68" t="n">
        <v>2072715.8</v>
      </c>
      <c r="S266" s="68" t="n"/>
      <c r="T266" s="68" t="n"/>
      <c r="U266" s="79" t="n">
        <v>57633.06</v>
      </c>
      <c r="V266" s="55" t="e">
        <f aca="false" ca="false" dt2D="false" dtr="false" t="normal">+F266-'[2]Приложение №1'!$N266</f>
        <v>#GETTING_DATA</v>
      </c>
    </row>
    <row customHeight="true" ht="15" outlineLevel="0" r="267">
      <c r="A267" s="59" t="n">
        <f aca="false" ca="false" dt2D="false" dtr="false" t="normal">+A266+1</f>
        <v>248</v>
      </c>
      <c r="B267" s="60" t="n">
        <f aca="false" ca="false" dt2D="false" dtr="false" t="normal">+B266+1</f>
        <v>75</v>
      </c>
      <c r="C267" s="70" t="s">
        <v>236</v>
      </c>
      <c r="D267" s="70" t="s">
        <v>301</v>
      </c>
      <c r="E267" s="1" t="n">
        <v>2020</v>
      </c>
      <c r="F267" s="65" t="n">
        <f aca="false" ca="false" dt2D="false" dtr="false" t="normal">SUM(G267:U267)</f>
        <v>8305094.91</v>
      </c>
      <c r="G267" s="68" t="n">
        <v>343946.47</v>
      </c>
      <c r="H267" s="68" t="n"/>
      <c r="I267" s="68" t="n">
        <v>321401.57</v>
      </c>
      <c r="J267" s="68" t="n">
        <v>148754.87</v>
      </c>
      <c r="K267" s="68" t="n">
        <v>0</v>
      </c>
      <c r="L267" s="68" t="n">
        <v>0</v>
      </c>
      <c r="M267" s="68" t="n"/>
      <c r="N267" s="68" t="n">
        <v>0</v>
      </c>
      <c r="O267" s="68" t="n">
        <v>1473997.4</v>
      </c>
      <c r="P267" s="68" t="n">
        <v>0</v>
      </c>
      <c r="Q267" s="68" t="n">
        <v>2694162.34</v>
      </c>
      <c r="R267" s="68" t="n">
        <v>3234922.54</v>
      </c>
      <c r="S267" s="68" t="n"/>
      <c r="T267" s="68" t="n"/>
      <c r="U267" s="79" t="n">
        <v>87909.72</v>
      </c>
      <c r="V267" s="55" t="e">
        <f aca="false" ca="false" dt2D="false" dtr="false" t="normal">+F267-'[2]Приложение №1'!$N267</f>
        <v>#GETTING_DATA</v>
      </c>
    </row>
    <row customHeight="true" ht="15" outlineLevel="0" r="268">
      <c r="A268" s="59" t="n">
        <f aca="false" ca="false" dt2D="false" dtr="false" t="normal">+A267+1</f>
        <v>249</v>
      </c>
      <c r="B268" s="60" t="n">
        <f aca="false" ca="false" dt2D="false" dtr="false" t="normal">+B267+1</f>
        <v>76</v>
      </c>
      <c r="C268" s="70" t="s">
        <v>106</v>
      </c>
      <c r="D268" s="70" t="s">
        <v>184</v>
      </c>
      <c r="E268" s="1" t="n">
        <v>2020</v>
      </c>
      <c r="F268" s="65" t="n">
        <f aca="false" ca="false" dt2D="false" dtr="false" t="normal">SUM(G268:U268)</f>
        <v>326562.28</v>
      </c>
      <c r="G268" s="68" t="n"/>
      <c r="H268" s="68" t="n"/>
      <c r="I268" s="68" t="n"/>
      <c r="J268" s="68" t="n">
        <v>326562.28</v>
      </c>
      <c r="K268" s="68" t="n">
        <v>0</v>
      </c>
      <c r="L268" s="68" t="n">
        <v>0</v>
      </c>
      <c r="M268" s="68" t="n"/>
      <c r="N268" s="68" t="n">
        <v>0</v>
      </c>
      <c r="O268" s="68" t="n">
        <v>0</v>
      </c>
      <c r="P268" s="68" t="n">
        <v>0</v>
      </c>
      <c r="Q268" s="72" t="n">
        <v>0</v>
      </c>
      <c r="R268" s="68" t="n">
        <v>0</v>
      </c>
      <c r="S268" s="68" t="n"/>
      <c r="T268" s="68" t="n"/>
      <c r="U268" s="79" t="n"/>
      <c r="V268" s="55" t="e">
        <f aca="false" ca="false" dt2D="false" dtr="false" t="normal">+F268-'[2]Приложение №1'!$N268</f>
        <v>#GETTING_DATA</v>
      </c>
    </row>
    <row customHeight="true" ht="15" outlineLevel="0" r="269">
      <c r="A269" s="59" t="n">
        <f aca="false" ca="false" dt2D="false" dtr="false" t="normal">+A268+1</f>
        <v>250</v>
      </c>
      <c r="B269" s="60" t="n">
        <f aca="false" ca="false" dt2D="false" dtr="false" t="normal">+B268+1</f>
        <v>77</v>
      </c>
      <c r="C269" s="70" t="s">
        <v>106</v>
      </c>
      <c r="D269" s="70" t="s">
        <v>186</v>
      </c>
      <c r="E269" s="1" t="n">
        <v>2020</v>
      </c>
      <c r="F269" s="65" t="n">
        <f aca="false" ca="false" dt2D="false" dtr="false" t="normal">SUM(G269:U269)</f>
        <v>268281.18</v>
      </c>
      <c r="G269" s="68" t="n"/>
      <c r="H269" s="68" t="n"/>
      <c r="I269" s="68" t="n">
        <v>268281.18</v>
      </c>
      <c r="J269" s="68" t="n">
        <v>0</v>
      </c>
      <c r="K269" s="68" t="n">
        <v>0</v>
      </c>
      <c r="L269" s="68" t="n">
        <v>0</v>
      </c>
      <c r="M269" s="68" t="n"/>
      <c r="N269" s="68" t="n">
        <v>0</v>
      </c>
      <c r="O269" s="68" t="n">
        <v>0</v>
      </c>
      <c r="P269" s="68" t="n">
        <v>0</v>
      </c>
      <c r="Q269" s="72" t="n">
        <v>0</v>
      </c>
      <c r="R269" s="68" t="n">
        <v>0</v>
      </c>
      <c r="S269" s="68" t="n"/>
      <c r="T269" s="68" t="n"/>
      <c r="U269" s="79" t="n"/>
      <c r="V269" s="55" t="e">
        <f aca="false" ca="false" dt2D="false" dtr="false" t="normal">+F269-'[2]Приложение №1'!$N269</f>
        <v>#GETTING_DATA</v>
      </c>
    </row>
    <row customHeight="true" ht="15" outlineLevel="0" r="270">
      <c r="A270" s="59" t="n">
        <f aca="false" ca="false" dt2D="false" dtr="false" t="normal">+A269+1</f>
        <v>251</v>
      </c>
      <c r="B270" s="60" t="n">
        <f aca="false" ca="false" dt2D="false" dtr="false" t="normal">+B269+1</f>
        <v>78</v>
      </c>
      <c r="C270" s="70" t="s">
        <v>106</v>
      </c>
      <c r="D270" s="70" t="s">
        <v>187</v>
      </c>
      <c r="E270" s="1" t="n">
        <v>2020</v>
      </c>
      <c r="F270" s="65" t="n">
        <f aca="false" ca="false" dt2D="false" dtr="false" t="normal">SUM(G270:U270)</f>
        <v>260591.49</v>
      </c>
      <c r="G270" s="68" t="n">
        <v>0</v>
      </c>
      <c r="H270" s="68" t="n"/>
      <c r="I270" s="68" t="n">
        <v>260591.49</v>
      </c>
      <c r="J270" s="68" t="n">
        <v>0</v>
      </c>
      <c r="K270" s="68" t="n">
        <v>0</v>
      </c>
      <c r="L270" s="68" t="n">
        <v>0</v>
      </c>
      <c r="M270" s="68" t="n"/>
      <c r="N270" s="68" t="n">
        <v>0</v>
      </c>
      <c r="O270" s="68" t="n">
        <v>0</v>
      </c>
      <c r="P270" s="68" t="n">
        <v>0</v>
      </c>
      <c r="Q270" s="72" t="n">
        <v>0</v>
      </c>
      <c r="R270" s="68" t="n">
        <v>0</v>
      </c>
      <c r="S270" s="68" t="n"/>
      <c r="T270" s="68" t="n"/>
      <c r="U270" s="79" t="n"/>
      <c r="V270" s="55" t="e">
        <f aca="false" ca="false" dt2D="false" dtr="false" t="normal">+F270-'[2]Приложение №1'!$N270</f>
        <v>#GETTING_DATA</v>
      </c>
    </row>
    <row customHeight="true" ht="15" outlineLevel="0" r="271">
      <c r="A271" s="59" t="n">
        <f aca="false" ca="false" dt2D="false" dtr="false" t="normal">+A270+1</f>
        <v>252</v>
      </c>
      <c r="B271" s="60" t="n">
        <f aca="false" ca="false" dt2D="false" dtr="false" t="normal">+B270+1</f>
        <v>79</v>
      </c>
      <c r="C271" s="70" t="s">
        <v>106</v>
      </c>
      <c r="D271" s="70" t="s">
        <v>188</v>
      </c>
      <c r="E271" s="1" t="n">
        <v>2020</v>
      </c>
      <c r="F271" s="65" t="n">
        <f aca="false" ca="false" dt2D="false" dtr="false" t="normal">SUM(G271:U271)</f>
        <v>259531.62</v>
      </c>
      <c r="G271" s="68" t="n">
        <v>0</v>
      </c>
      <c r="H271" s="68" t="n"/>
      <c r="I271" s="68" t="n">
        <v>259531.62</v>
      </c>
      <c r="J271" s="68" t="n">
        <v>0</v>
      </c>
      <c r="K271" s="68" t="n">
        <v>0</v>
      </c>
      <c r="L271" s="68" t="n">
        <v>0</v>
      </c>
      <c r="M271" s="68" t="n"/>
      <c r="N271" s="68" t="n">
        <v>0</v>
      </c>
      <c r="O271" s="68" t="n">
        <v>0</v>
      </c>
      <c r="P271" s="68" t="n">
        <v>0</v>
      </c>
      <c r="Q271" s="72" t="n">
        <v>0</v>
      </c>
      <c r="R271" s="68" t="n">
        <v>0</v>
      </c>
      <c r="S271" s="68" t="n"/>
      <c r="T271" s="68" t="n"/>
      <c r="U271" s="79" t="n"/>
      <c r="V271" s="55" t="e">
        <f aca="false" ca="false" dt2D="false" dtr="false" t="normal">+F271-'[2]Приложение №1'!$N271</f>
        <v>#GETTING_DATA</v>
      </c>
    </row>
    <row customHeight="true" ht="15" outlineLevel="0" r="272">
      <c r="A272" s="59" t="n">
        <f aca="false" ca="false" dt2D="false" dtr="false" t="normal">+A271+1</f>
        <v>253</v>
      </c>
      <c r="B272" s="60" t="n">
        <f aca="false" ca="false" dt2D="false" dtr="false" t="normal">+B271+1</f>
        <v>80</v>
      </c>
      <c r="C272" s="70" t="s">
        <v>302</v>
      </c>
      <c r="D272" s="70" t="s">
        <v>303</v>
      </c>
      <c r="E272" s="1" t="n">
        <v>2020</v>
      </c>
      <c r="F272" s="65" t="n">
        <f aca="false" ca="false" dt2D="false" dtr="false" t="normal">SUM(G272:U272)</f>
        <v>930558.03</v>
      </c>
      <c r="G272" s="68" t="n"/>
      <c r="H272" s="68" t="n"/>
      <c r="I272" s="68" t="n"/>
      <c r="J272" s="68" t="n">
        <v>0</v>
      </c>
      <c r="K272" s="68" t="n">
        <v>0</v>
      </c>
      <c r="L272" s="68" t="n">
        <v>0</v>
      </c>
      <c r="M272" s="68" t="n"/>
      <c r="N272" s="68" t="n">
        <v>0</v>
      </c>
      <c r="O272" s="68" t="n"/>
      <c r="P272" s="68" t="n">
        <v>0</v>
      </c>
      <c r="Q272" s="68" t="n"/>
      <c r="R272" s="68" t="n">
        <v>930558.03</v>
      </c>
      <c r="S272" s="68" t="n"/>
      <c r="T272" s="68" t="n"/>
      <c r="U272" s="79" t="n"/>
      <c r="V272" s="55" t="e">
        <f aca="false" ca="false" dt2D="false" dtr="false" t="normal">+F272-'[2]Приложение №1'!$N272</f>
        <v>#GETTING_DATA</v>
      </c>
    </row>
    <row customHeight="true" ht="15" outlineLevel="0" r="273">
      <c r="A273" s="59" t="n">
        <f aca="false" ca="false" dt2D="false" dtr="false" t="normal">+A272+1</f>
        <v>254</v>
      </c>
      <c r="B273" s="60" t="n">
        <f aca="false" ca="false" dt2D="false" dtr="false" t="normal">+B272+1</f>
        <v>81</v>
      </c>
      <c r="C273" s="70" t="s">
        <v>58</v>
      </c>
      <c r="D273" s="70" t="s">
        <v>304</v>
      </c>
      <c r="E273" s="1" t="n">
        <v>2020</v>
      </c>
      <c r="F273" s="65" t="n">
        <f aca="false" ca="false" dt2D="false" dtr="false" t="normal">SUM(G273:U273)</f>
        <v>8211817.7700000005</v>
      </c>
      <c r="G273" s="68" t="n"/>
      <c r="H273" s="68" t="n">
        <v>2023787.75</v>
      </c>
      <c r="I273" s="68" t="n"/>
      <c r="J273" s="68" t="n">
        <v>1219899.11</v>
      </c>
      <c r="K273" s="68" t="n">
        <v>0</v>
      </c>
      <c r="L273" s="68" t="n">
        <v>0</v>
      </c>
      <c r="M273" s="68" t="n"/>
      <c r="N273" s="68" t="n">
        <v>0</v>
      </c>
      <c r="O273" s="68" t="n">
        <v>2866418.41</v>
      </c>
      <c r="P273" s="68" t="n">
        <v>0</v>
      </c>
      <c r="Q273" s="68" t="n"/>
      <c r="R273" s="68" t="n">
        <v>2101712.5</v>
      </c>
      <c r="S273" s="68" t="n"/>
      <c r="T273" s="68" t="n"/>
      <c r="U273" s="79" t="n"/>
      <c r="V273" s="55" t="e">
        <f aca="false" ca="false" dt2D="false" dtr="false" t="normal">+F273-'[2]Приложение №1'!$N273</f>
        <v>#GETTING_DATA</v>
      </c>
    </row>
    <row customHeight="true" ht="15" outlineLevel="0" r="274">
      <c r="A274" s="59" t="n">
        <f aca="false" ca="false" dt2D="false" dtr="false" t="normal">+A273+1</f>
        <v>255</v>
      </c>
      <c r="B274" s="60" t="n">
        <f aca="false" ca="false" dt2D="false" dtr="false" t="normal">+B273+1</f>
        <v>82</v>
      </c>
      <c r="C274" s="70" t="s">
        <v>58</v>
      </c>
      <c r="D274" s="70" t="s">
        <v>305</v>
      </c>
      <c r="E274" s="1" t="n">
        <v>2020</v>
      </c>
      <c r="F274" s="65" t="n">
        <f aca="false" ca="false" dt2D="false" dtr="false" t="normal">SUM(G274:U274)</f>
        <v>2666487.93</v>
      </c>
      <c r="G274" s="68" t="n">
        <v>2666487.93</v>
      </c>
      <c r="H274" s="68" t="n"/>
      <c r="I274" s="68" t="n"/>
      <c r="J274" s="68" t="n">
        <v>0</v>
      </c>
      <c r="K274" s="68" t="n">
        <v>0</v>
      </c>
      <c r="L274" s="68" t="n">
        <v>0</v>
      </c>
      <c r="M274" s="68" t="n"/>
      <c r="N274" s="68" t="n">
        <v>0</v>
      </c>
      <c r="O274" s="68" t="n">
        <v>0</v>
      </c>
      <c r="P274" s="68" t="n">
        <v>0</v>
      </c>
      <c r="Q274" s="72" t="n">
        <v>0</v>
      </c>
      <c r="R274" s="68" t="n">
        <v>0</v>
      </c>
      <c r="S274" s="68" t="n"/>
      <c r="T274" s="68" t="n"/>
      <c r="U274" s="79" t="n"/>
      <c r="V274" s="55" t="e">
        <f aca="false" ca="false" dt2D="false" dtr="false" t="normal">+F274-'[2]Приложение №1'!$N274</f>
        <v>#GETTING_DATA</v>
      </c>
    </row>
    <row customHeight="true" ht="15" outlineLevel="0" r="275">
      <c r="A275" s="80" t="n">
        <f aca="false" ca="false" dt2D="false" dtr="false" t="normal">+A274+1</f>
        <v>256</v>
      </c>
      <c r="B275" s="70" t="n">
        <f aca="false" ca="false" dt2D="false" dtr="false" t="normal">+B274+1</f>
        <v>83</v>
      </c>
      <c r="C275" s="70" t="s">
        <v>58</v>
      </c>
      <c r="D275" s="70" t="s">
        <v>306</v>
      </c>
      <c r="E275" s="1" t="n">
        <v>2020</v>
      </c>
      <c r="F275" s="65" t="n">
        <f aca="false" ca="false" dt2D="false" dtr="false" t="normal">SUM(G275:U275)</f>
        <v>3109906.96</v>
      </c>
      <c r="G275" s="68" t="n">
        <v>1283098.81</v>
      </c>
      <c r="H275" s="68" t="n"/>
      <c r="I275" s="68" t="n"/>
      <c r="J275" s="68" t="n">
        <v>491899.2</v>
      </c>
      <c r="K275" s="68" t="n">
        <v>0</v>
      </c>
      <c r="L275" s="68" t="n">
        <v>0</v>
      </c>
      <c r="M275" s="68" t="n"/>
      <c r="N275" s="68" t="n">
        <v>0</v>
      </c>
      <c r="O275" s="68" t="n">
        <v>1334908.95</v>
      </c>
      <c r="P275" s="68" t="n">
        <v>0</v>
      </c>
      <c r="Q275" s="72" t="n">
        <v>0</v>
      </c>
      <c r="R275" s="68" t="n">
        <v>0</v>
      </c>
      <c r="S275" s="68" t="n"/>
      <c r="T275" s="68" t="n"/>
      <c r="U275" s="79" t="n"/>
      <c r="V275" s="55" t="e">
        <f aca="false" ca="false" dt2D="false" dtr="false" t="normal">+F275-'[2]Приложение №1'!$N275</f>
        <v>#GETTING_DATA</v>
      </c>
    </row>
    <row customHeight="true" ht="15" outlineLevel="0" r="276">
      <c r="A276" s="59" t="n">
        <f aca="false" ca="false" dt2D="false" dtr="false" t="normal">+A275+1</f>
        <v>257</v>
      </c>
      <c r="B276" s="60" t="n">
        <f aca="false" ca="false" dt2D="false" dtr="false" t="normal">+B275+1</f>
        <v>84</v>
      </c>
      <c r="C276" s="70" t="s">
        <v>58</v>
      </c>
      <c r="D276" s="70" t="s">
        <v>307</v>
      </c>
      <c r="E276" s="1" t="n">
        <v>2020</v>
      </c>
      <c r="F276" s="65" t="n">
        <f aca="false" ca="false" dt2D="false" dtr="false" t="normal">SUM(G276:U276)</f>
        <v>2656237.72</v>
      </c>
      <c r="G276" s="68" t="n"/>
      <c r="H276" s="68" t="n"/>
      <c r="I276" s="68" t="n"/>
      <c r="J276" s="68" t="n"/>
      <c r="K276" s="68" t="n">
        <v>0</v>
      </c>
      <c r="L276" s="68" t="n">
        <v>0</v>
      </c>
      <c r="M276" s="68" t="n"/>
      <c r="N276" s="68" t="n">
        <v>0</v>
      </c>
      <c r="O276" s="68" t="n">
        <v>2656237.72</v>
      </c>
      <c r="P276" s="68" t="n">
        <v>0</v>
      </c>
      <c r="Q276" s="72" t="n"/>
      <c r="R276" s="68" t="n"/>
      <c r="S276" s="68" t="n"/>
      <c r="T276" s="68" t="n"/>
      <c r="U276" s="79" t="n"/>
      <c r="V276" s="55" t="e">
        <f aca="false" ca="false" dt2D="false" dtr="false" t="normal">+F276-'[2]Приложение №1'!$N276</f>
        <v>#GETTING_DATA</v>
      </c>
    </row>
    <row customHeight="true" ht="15" outlineLevel="0" r="277">
      <c r="A277" s="59" t="n">
        <f aca="false" ca="false" dt2D="false" dtr="false" t="normal">+A276+1</f>
        <v>258</v>
      </c>
      <c r="B277" s="60" t="n">
        <f aca="false" ca="false" dt2D="false" dtr="false" t="normal">+B276+1</f>
        <v>85</v>
      </c>
      <c r="C277" s="70" t="s">
        <v>58</v>
      </c>
      <c r="D277" s="70" t="s">
        <v>308</v>
      </c>
      <c r="E277" s="1" t="n">
        <v>2020</v>
      </c>
      <c r="F277" s="65" t="n">
        <f aca="false" ca="false" dt2D="false" dtr="false" t="normal">SUM(G277:U277)</f>
        <v>901358.9</v>
      </c>
      <c r="G277" s="68" t="n"/>
      <c r="H277" s="68" t="n"/>
      <c r="I277" s="68" t="n"/>
      <c r="J277" s="68" t="n"/>
      <c r="K277" s="68" t="n">
        <v>0</v>
      </c>
      <c r="L277" s="68" t="n">
        <v>0</v>
      </c>
      <c r="M277" s="68" t="n"/>
      <c r="N277" s="68" t="n">
        <v>0</v>
      </c>
      <c r="O277" s="68" t="n">
        <v>901358.9</v>
      </c>
      <c r="P277" s="68" t="n">
        <v>0</v>
      </c>
      <c r="Q277" s="68" t="n"/>
      <c r="R277" s="68" t="n"/>
      <c r="S277" s="68" t="n"/>
      <c r="T277" s="68" t="n"/>
      <c r="U277" s="79" t="n"/>
      <c r="V277" s="55" t="e">
        <f aca="false" ca="false" dt2D="false" dtr="false" t="normal">+F277-'[2]Приложение №1'!$N277</f>
        <v>#GETTING_DATA</v>
      </c>
    </row>
    <row customHeight="true" ht="15" outlineLevel="0" r="278">
      <c r="A278" s="59" t="n">
        <f aca="false" ca="false" dt2D="false" dtr="false" t="normal">+A277+1</f>
        <v>259</v>
      </c>
      <c r="B278" s="60" t="n">
        <f aca="false" ca="false" dt2D="false" dtr="false" t="normal">+B277+1</f>
        <v>86</v>
      </c>
      <c r="C278" s="70" t="s">
        <v>309</v>
      </c>
      <c r="D278" s="70" t="s">
        <v>310</v>
      </c>
      <c r="E278" s="1" t="n">
        <v>2020</v>
      </c>
      <c r="F278" s="65" t="n">
        <f aca="false" ca="false" dt2D="false" dtr="false" t="normal">SUM(G278:U278)</f>
        <v>5276079.82</v>
      </c>
      <c r="G278" s="68" t="n"/>
      <c r="H278" s="68" t="n"/>
      <c r="I278" s="68" t="n">
        <v>0</v>
      </c>
      <c r="J278" s="68" t="n">
        <v>0</v>
      </c>
      <c r="K278" s="68" t="n">
        <v>0</v>
      </c>
      <c r="L278" s="68" t="n">
        <v>0</v>
      </c>
      <c r="M278" s="68" t="n"/>
      <c r="N278" s="68" t="n">
        <v>0</v>
      </c>
      <c r="O278" s="68" t="n">
        <v>5276079.82</v>
      </c>
      <c r="P278" s="68" t="n">
        <v>0</v>
      </c>
      <c r="Q278" s="72" t="n"/>
      <c r="R278" s="68" t="n"/>
      <c r="S278" s="68" t="n"/>
      <c r="T278" s="68" t="n"/>
      <c r="U278" s="79" t="n"/>
      <c r="V278" s="55" t="e">
        <f aca="false" ca="false" dt2D="false" dtr="false" t="normal">+F278-'[2]Приложение №1'!$N278</f>
        <v>#GETTING_DATA</v>
      </c>
    </row>
    <row customHeight="true" ht="15" outlineLevel="0" r="279">
      <c r="A279" s="59" t="n">
        <f aca="false" ca="false" dt2D="false" dtr="false" t="normal">+A278+1</f>
        <v>260</v>
      </c>
      <c r="B279" s="60" t="n">
        <f aca="false" ca="false" dt2D="false" dtr="false" t="normal">+B278+1</f>
        <v>87</v>
      </c>
      <c r="C279" s="70" t="s">
        <v>311</v>
      </c>
      <c r="D279" s="70" t="s">
        <v>312</v>
      </c>
      <c r="E279" s="1" t="n">
        <v>2020</v>
      </c>
      <c r="F279" s="65" t="n">
        <f aca="false" ca="false" dt2D="false" dtr="false" t="normal">SUM(G279:U279)</f>
        <v>1616219.68</v>
      </c>
      <c r="G279" s="68" t="n">
        <v>0</v>
      </c>
      <c r="H279" s="68" t="n">
        <v>0</v>
      </c>
      <c r="I279" s="68" t="n">
        <v>0</v>
      </c>
      <c r="J279" s="68" t="n">
        <v>0</v>
      </c>
      <c r="K279" s="68" t="n">
        <v>0</v>
      </c>
      <c r="L279" s="68" t="n">
        <v>0</v>
      </c>
      <c r="M279" s="68" t="n"/>
      <c r="N279" s="68" t="n">
        <v>0</v>
      </c>
      <c r="O279" s="68" t="n">
        <v>1616219.68</v>
      </c>
      <c r="P279" s="68" t="n">
        <v>0</v>
      </c>
      <c r="Q279" s="72" t="n">
        <v>0</v>
      </c>
      <c r="R279" s="68" t="n">
        <v>0</v>
      </c>
      <c r="S279" s="68" t="n"/>
      <c r="T279" s="68" t="n"/>
      <c r="U279" s="79" t="n"/>
      <c r="V279" s="55" t="e">
        <f aca="false" ca="false" dt2D="false" dtr="false" t="normal">+F279-'[2]Приложение №1'!$N279</f>
        <v>#GETTING_DATA</v>
      </c>
    </row>
    <row customHeight="true" ht="15" outlineLevel="0" r="280">
      <c r="A280" s="59" t="n">
        <f aca="false" ca="false" dt2D="false" dtr="false" t="normal">+A279+1</f>
        <v>261</v>
      </c>
      <c r="B280" s="60" t="n">
        <f aca="false" ca="false" dt2D="false" dtr="false" t="normal">+B279+1</f>
        <v>88</v>
      </c>
      <c r="C280" s="70" t="s">
        <v>192</v>
      </c>
      <c r="D280" s="70" t="s">
        <v>313</v>
      </c>
      <c r="E280" s="1" t="n">
        <v>2020</v>
      </c>
      <c r="F280" s="65" t="n">
        <f aca="false" ca="false" dt2D="false" dtr="false" t="normal">SUM(G280:U280)</f>
        <v>1934716.54</v>
      </c>
      <c r="G280" s="68" t="n"/>
      <c r="H280" s="68" t="n"/>
      <c r="I280" s="68" t="n">
        <v>145265.89</v>
      </c>
      <c r="J280" s="68" t="n">
        <v>0</v>
      </c>
      <c r="K280" s="68" t="n">
        <v>0</v>
      </c>
      <c r="L280" s="68" t="n">
        <v>0</v>
      </c>
      <c r="M280" s="68" t="n"/>
      <c r="N280" s="68" t="n">
        <v>0</v>
      </c>
      <c r="O280" s="68" t="n">
        <v>1789450.65</v>
      </c>
      <c r="P280" s="68" t="n">
        <v>0</v>
      </c>
      <c r="Q280" s="68" t="n"/>
      <c r="R280" s="68" t="n"/>
      <c r="S280" s="68" t="n"/>
      <c r="T280" s="68" t="n"/>
      <c r="U280" s="79" t="n"/>
      <c r="V280" s="55" t="e">
        <f aca="false" ca="false" dt2D="false" dtr="false" t="normal">+F280-'[2]Приложение №1'!$N280</f>
        <v>#GETTING_DATA</v>
      </c>
    </row>
    <row customHeight="true" ht="15" outlineLevel="0" r="281">
      <c r="A281" s="59" t="n">
        <f aca="false" ca="false" dt2D="false" dtr="false" t="normal">+A280+1</f>
        <v>262</v>
      </c>
      <c r="B281" s="60" t="n">
        <f aca="false" ca="false" dt2D="false" dtr="false" t="normal">+B280+1</f>
        <v>89</v>
      </c>
      <c r="C281" s="70" t="s">
        <v>192</v>
      </c>
      <c r="D281" s="70" t="s">
        <v>314</v>
      </c>
      <c r="E281" s="1" t="n">
        <v>2020</v>
      </c>
      <c r="F281" s="65" t="n">
        <f aca="false" ca="false" dt2D="false" dtr="false" t="normal">SUM(G281:U281)</f>
        <v>1286222.04</v>
      </c>
      <c r="G281" s="68" t="n"/>
      <c r="H281" s="68" t="n">
        <v>393897.95</v>
      </c>
      <c r="I281" s="68" t="n">
        <v>261814.01</v>
      </c>
      <c r="J281" s="68" t="n">
        <v>630510.08</v>
      </c>
      <c r="K281" s="68" t="n">
        <v>0</v>
      </c>
      <c r="L281" s="68" t="n">
        <v>0</v>
      </c>
      <c r="M281" s="68" t="n"/>
      <c r="N281" s="68" t="n">
        <v>0</v>
      </c>
      <c r="O281" s="68" t="n">
        <v>0</v>
      </c>
      <c r="P281" s="68" t="n">
        <v>0</v>
      </c>
      <c r="Q281" s="72" t="n">
        <v>0</v>
      </c>
      <c r="R281" s="68" t="n">
        <v>0</v>
      </c>
      <c r="S281" s="68" t="n"/>
      <c r="T281" s="68" t="n"/>
      <c r="U281" s="79" t="n"/>
      <c r="V281" s="55" t="e">
        <f aca="false" ca="false" dt2D="false" dtr="false" t="normal">+F281-'[2]Приложение №1'!$N281</f>
        <v>#GETTING_DATA</v>
      </c>
    </row>
    <row customHeight="true" ht="15" outlineLevel="0" r="282">
      <c r="A282" s="59" t="n">
        <f aca="false" ca="false" dt2D="false" dtr="false" t="normal">+A281+1</f>
        <v>263</v>
      </c>
      <c r="B282" s="60" t="n">
        <f aca="false" ca="false" dt2D="false" dtr="false" t="normal">+B281+1</f>
        <v>90</v>
      </c>
      <c r="C282" s="70" t="s">
        <v>192</v>
      </c>
      <c r="D282" s="70" t="s">
        <v>193</v>
      </c>
      <c r="E282" s="1" t="n">
        <v>2020</v>
      </c>
      <c r="F282" s="65" t="n">
        <f aca="false" ca="false" dt2D="false" dtr="false" t="normal">SUM(G282:U282)</f>
        <v>2715354.4</v>
      </c>
      <c r="G282" s="68" t="n">
        <v>1563220.49</v>
      </c>
      <c r="H282" s="68" t="n">
        <v>396596.41</v>
      </c>
      <c r="I282" s="68" t="n">
        <v>113313.85</v>
      </c>
      <c r="J282" s="68" t="n">
        <v>642223.65</v>
      </c>
      <c r="K282" s="68" t="n">
        <v>0</v>
      </c>
      <c r="L282" s="68" t="n">
        <v>0</v>
      </c>
      <c r="M282" s="68" t="n"/>
      <c r="N282" s="68" t="n">
        <v>0</v>
      </c>
      <c r="O282" s="68" t="n">
        <v>0</v>
      </c>
      <c r="P282" s="68" t="n">
        <v>0</v>
      </c>
      <c r="Q282" s="72" t="n">
        <v>0</v>
      </c>
      <c r="R282" s="68" t="n">
        <v>0</v>
      </c>
      <c r="S282" s="68" t="n"/>
      <c r="T282" s="68" t="n"/>
      <c r="U282" s="79" t="n"/>
      <c r="V282" s="55" t="e">
        <f aca="false" ca="false" dt2D="false" dtr="false" t="normal">+F282-'[2]Приложение №1'!$N282</f>
        <v>#GETTING_DATA</v>
      </c>
    </row>
    <row customHeight="true" ht="15" outlineLevel="0" r="283">
      <c r="A283" s="59" t="n">
        <f aca="false" ca="false" dt2D="false" dtr="false" t="normal">+A282+1</f>
        <v>264</v>
      </c>
      <c r="B283" s="60" t="n">
        <f aca="false" ca="false" dt2D="false" dtr="false" t="normal">+B282+1</f>
        <v>91</v>
      </c>
      <c r="C283" s="70" t="s">
        <v>315</v>
      </c>
      <c r="D283" s="70" t="s">
        <v>316</v>
      </c>
      <c r="E283" s="1" t="n">
        <v>2020</v>
      </c>
      <c r="F283" s="65" t="n">
        <f aca="false" ca="false" dt2D="false" dtr="false" t="normal">SUM(G283:U283)</f>
        <v>2363636.5500000003</v>
      </c>
      <c r="G283" s="68" t="n">
        <v>0</v>
      </c>
      <c r="H283" s="68" t="n">
        <v>0</v>
      </c>
      <c r="I283" s="68" t="n">
        <v>0</v>
      </c>
      <c r="J283" s="68" t="n">
        <v>0</v>
      </c>
      <c r="K283" s="68" t="n">
        <v>0</v>
      </c>
      <c r="L283" s="68" t="n">
        <v>0</v>
      </c>
      <c r="M283" s="68" t="n"/>
      <c r="N283" s="68" t="n">
        <v>0</v>
      </c>
      <c r="O283" s="68" t="n">
        <v>2363636.55</v>
      </c>
      <c r="P283" s="68" t="n">
        <v>0</v>
      </c>
      <c r="Q283" s="72" t="n">
        <v>0</v>
      </c>
      <c r="R283" s="68" t="n">
        <v>0</v>
      </c>
      <c r="S283" s="68" t="n"/>
      <c r="T283" s="68" t="n"/>
      <c r="U283" s="79" t="n"/>
      <c r="V283" s="55" t="e">
        <f aca="false" ca="false" dt2D="false" dtr="false" t="normal">+F283-'[2]Приложение №1'!$N283</f>
        <v>#GETTING_DATA</v>
      </c>
    </row>
    <row customHeight="true" ht="15" outlineLevel="0" r="284">
      <c r="A284" s="59" t="n">
        <f aca="false" ca="false" dt2D="false" dtr="false" t="normal">+A283+1</f>
        <v>265</v>
      </c>
      <c r="B284" s="60" t="n">
        <f aca="false" ca="false" dt2D="false" dtr="false" t="normal">+B283+1</f>
        <v>92</v>
      </c>
      <c r="C284" s="70" t="s">
        <v>194</v>
      </c>
      <c r="D284" s="70" t="s">
        <v>317</v>
      </c>
      <c r="E284" s="1" t="n">
        <v>2020</v>
      </c>
      <c r="F284" s="65" t="n">
        <f aca="false" ca="false" dt2D="false" dtr="false" t="normal">SUM(G284:U284)</f>
        <v>978777.5599999999</v>
      </c>
      <c r="G284" s="68" t="n">
        <v>0</v>
      </c>
      <c r="H284" s="68" t="n">
        <v>0</v>
      </c>
      <c r="I284" s="68" t="n">
        <v>0</v>
      </c>
      <c r="J284" s="68" t="n">
        <v>0</v>
      </c>
      <c r="K284" s="68" t="n">
        <v>0</v>
      </c>
      <c r="L284" s="68" t="n">
        <v>0</v>
      </c>
      <c r="M284" s="68" t="n"/>
      <c r="N284" s="68" t="n">
        <v>0</v>
      </c>
      <c r="O284" s="68" t="n">
        <v>0</v>
      </c>
      <c r="P284" s="68" t="n">
        <v>0</v>
      </c>
      <c r="Q284" s="72" t="n">
        <v>0</v>
      </c>
      <c r="R284" s="68" t="n">
        <v>978777.56</v>
      </c>
      <c r="S284" s="68" t="n"/>
      <c r="T284" s="68" t="n"/>
      <c r="U284" s="79" t="n"/>
      <c r="V284" s="55" t="e">
        <f aca="false" ca="false" dt2D="false" dtr="false" t="normal">+F284-'[2]Приложение №1'!$N284</f>
        <v>#GETTING_DATA</v>
      </c>
    </row>
    <row customHeight="true" ht="15" outlineLevel="0" r="285">
      <c r="A285" s="59" t="n">
        <f aca="false" ca="false" dt2D="false" dtr="false" t="normal">+A284+1</f>
        <v>266</v>
      </c>
      <c r="B285" s="60" t="n">
        <f aca="false" ca="false" dt2D="false" dtr="false" t="normal">+B284+1</f>
        <v>93</v>
      </c>
      <c r="C285" s="70" t="s">
        <v>125</v>
      </c>
      <c r="D285" s="70" t="s">
        <v>198</v>
      </c>
      <c r="E285" s="1" t="n">
        <v>2020</v>
      </c>
      <c r="F285" s="65" t="n">
        <f aca="false" ca="false" dt2D="false" dtr="false" t="normal">SUM(G285:U285)</f>
        <v>4469917.24</v>
      </c>
      <c r="G285" s="68" t="n">
        <v>2861064.47</v>
      </c>
      <c r="H285" s="68" t="n">
        <v>1533644.19</v>
      </c>
      <c r="I285" s="68" t="n">
        <v>0</v>
      </c>
      <c r="J285" s="68" t="n">
        <v>0</v>
      </c>
      <c r="K285" s="68" t="n"/>
      <c r="L285" s="68" t="n">
        <v>0</v>
      </c>
      <c r="M285" s="68" t="n"/>
      <c r="N285" s="68" t="n">
        <v>0</v>
      </c>
      <c r="O285" s="68" t="n">
        <v>0</v>
      </c>
      <c r="P285" s="68" t="n">
        <v>0</v>
      </c>
      <c r="Q285" s="72" t="n">
        <v>0</v>
      </c>
      <c r="R285" s="68" t="n">
        <v>0</v>
      </c>
      <c r="S285" s="68" t="n"/>
      <c r="T285" s="68" t="n"/>
      <c r="U285" s="79" t="n">
        <v>75208.58</v>
      </c>
      <c r="V285" s="55" t="e">
        <f aca="false" ca="false" dt2D="false" dtr="false" t="normal">+F285-'[2]Приложение №1'!$N285</f>
        <v>#GETTING_DATA</v>
      </c>
    </row>
    <row outlineLevel="0" r="286">
      <c r="A286" s="73" t="n"/>
      <c r="B286" s="74" t="n"/>
      <c r="C286" s="83" t="n"/>
      <c r="D286" s="84" t="s">
        <v>318</v>
      </c>
      <c r="F286" s="167" t="n">
        <f aca="false" ca="false" dt2D="false" dtr="false" t="normal">SUM(G286:U286)</f>
        <v>193857488.17700002</v>
      </c>
      <c r="G286" s="167" t="n">
        <f aca="false" ca="false" dt2D="false" dtr="false" t="normal">SUM(G287:G325)</f>
        <v>21164737.389999997</v>
      </c>
      <c r="H286" s="167" t="n">
        <f aca="false" ca="false" dt2D="false" dtr="false" t="normal">SUM(H287:H325)</f>
        <v>9204479.48</v>
      </c>
      <c r="I286" s="167" t="n">
        <f aca="false" ca="false" dt2D="false" dtr="false" t="normal">SUM(I287:I325)</f>
        <v>4986967.68</v>
      </c>
      <c r="J286" s="167" t="n">
        <f aca="false" ca="false" dt2D="false" dtr="false" t="normal">SUM(J287:J325)</f>
        <v>5172623.6899999995</v>
      </c>
      <c r="K286" s="167" t="n">
        <f aca="false" ca="false" dt2D="false" dtr="false" t="normal">SUM(K287:K325)</f>
        <v>0</v>
      </c>
      <c r="L286" s="167" t="n">
        <f aca="false" ca="false" dt2D="false" dtr="false" t="normal">SUM(L287:L325)</f>
        <v>0</v>
      </c>
      <c r="M286" s="167" t="n">
        <f aca="false" ca="false" dt2D="false" dtr="false" t="normal">SUM(M287:M325)</f>
        <v>222016.91</v>
      </c>
      <c r="N286" s="167" t="n">
        <f aca="false" ca="false" dt2D="false" dtr="false" t="normal">SUM(N287:N325)</f>
        <v>125173177.04700002</v>
      </c>
      <c r="O286" s="167" t="n">
        <f aca="false" ca="false" dt2D="false" dtr="false" t="normal">SUM(O287:O325)</f>
        <v>0</v>
      </c>
      <c r="P286" s="167" t="n">
        <f aca="false" ca="false" dt2D="false" dtr="false" t="normal">SUM(P287:P325)</f>
        <v>15588435.39</v>
      </c>
      <c r="Q286" s="167" t="n">
        <f aca="false" ca="false" dt2D="false" dtr="false" t="normal">SUM(Q287:Q325)</f>
        <v>4275587.5</v>
      </c>
      <c r="R286" s="167" t="n">
        <f aca="false" ca="false" dt2D="false" dtr="false" t="normal">SUM(R287:R325)</f>
        <v>0</v>
      </c>
      <c r="S286" s="167" t="n">
        <f aca="false" ca="false" dt2D="false" dtr="false" t="normal">SUM(S287:S325)</f>
        <v>5453735.870000003</v>
      </c>
      <c r="T286" s="167" t="n">
        <f aca="false" ca="false" dt2D="false" dtr="false" t="normal">SUM(T287:T325)</f>
        <v>805438.8099999999</v>
      </c>
      <c r="U286" s="167" t="n">
        <f aca="false" ca="false" dt2D="false" dtr="false" t="normal">SUM(U287:U325)</f>
        <v>1810288.4100000001</v>
      </c>
      <c r="V286" s="55" t="e">
        <f aca="false" ca="false" dt2D="false" dtr="false" t="normal">+F286-'[2]Приложение №1'!$N286</f>
        <v>#GETTING_DATA</v>
      </c>
    </row>
    <row customHeight="true" ht="15" outlineLevel="0" r="287">
      <c r="A287" s="59" t="n">
        <f aca="false" ca="false" dt2D="false" dtr="false" t="normal">+A285+1</f>
        <v>267</v>
      </c>
      <c r="B287" s="60" t="n">
        <v>1</v>
      </c>
      <c r="C287" s="60" t="s">
        <v>63</v>
      </c>
      <c r="D287" s="60" t="s">
        <v>319</v>
      </c>
      <c r="E287" s="1" t="n">
        <v>2020</v>
      </c>
      <c r="F287" s="65" t="n">
        <v>3109557.33</v>
      </c>
      <c r="G287" s="63" t="n">
        <v>0</v>
      </c>
      <c r="H287" s="63" t="n">
        <v>0</v>
      </c>
      <c r="I287" s="63" t="n">
        <v>0</v>
      </c>
      <c r="J287" s="63" t="n">
        <v>0</v>
      </c>
      <c r="K287" s="63" t="n">
        <v>0</v>
      </c>
      <c r="L287" s="63" t="n">
        <v>0</v>
      </c>
      <c r="M287" s="63" t="n"/>
      <c r="N287" s="63" t="n">
        <v>3010386.57</v>
      </c>
      <c r="O287" s="63" t="n">
        <v>0</v>
      </c>
      <c r="P287" s="63" t="n">
        <v>0</v>
      </c>
      <c r="Q287" s="63" t="n">
        <v>0</v>
      </c>
      <c r="R287" s="63" t="n">
        <v>0</v>
      </c>
      <c r="S287" s="68" t="n">
        <v>55593.51</v>
      </c>
      <c r="T287" s="68" t="n">
        <v>43577.25</v>
      </c>
      <c r="U287" s="79" t="n"/>
      <c r="V287" s="55" t="e">
        <f aca="false" ca="false" dt2D="false" dtr="false" t="normal">+F287-'[2]Приложение №1'!$N287</f>
        <v>#GETTING_DATA</v>
      </c>
    </row>
    <row customHeight="true" ht="15" outlineLevel="0" r="288">
      <c r="A288" s="59" t="n">
        <f aca="false" ca="false" dt2D="false" dtr="false" t="normal">+A287+1</f>
        <v>268</v>
      </c>
      <c r="B288" s="60" t="n">
        <f aca="false" ca="false" dt2D="false" dtr="false" t="normal">+B287+1</f>
        <v>2</v>
      </c>
      <c r="C288" s="70" t="s">
        <v>54</v>
      </c>
      <c r="D288" s="70" t="s">
        <v>320</v>
      </c>
      <c r="E288" s="1" t="n">
        <v>2020</v>
      </c>
      <c r="F288" s="65" t="n">
        <v>6262197.47</v>
      </c>
      <c r="G288" s="63" t="n">
        <v>0</v>
      </c>
      <c r="H288" s="63" t="n">
        <v>0</v>
      </c>
      <c r="I288" s="63" t="n">
        <v>0</v>
      </c>
      <c r="J288" s="63" t="n">
        <v>0</v>
      </c>
      <c r="K288" s="63" t="n">
        <v>0</v>
      </c>
      <c r="L288" s="63" t="n">
        <v>0</v>
      </c>
      <c r="M288" s="63" t="n"/>
      <c r="N288" s="63" t="n">
        <v>6189203.01</v>
      </c>
      <c r="O288" s="63" t="n">
        <v>0</v>
      </c>
      <c r="P288" s="63" t="n">
        <v>0</v>
      </c>
      <c r="Q288" s="63" t="n">
        <v>0</v>
      </c>
      <c r="R288" s="63" t="n">
        <v>0</v>
      </c>
      <c r="S288" s="68" t="n">
        <v>51035.71</v>
      </c>
      <c r="T288" s="68" t="n">
        <v>21958.75</v>
      </c>
      <c r="U288" s="79" t="n"/>
      <c r="V288" s="55" t="e">
        <f aca="false" ca="false" dt2D="false" dtr="false" t="normal">+F288-'[2]Приложение №1'!$N288</f>
        <v>#GETTING_DATA</v>
      </c>
    </row>
    <row customHeight="true" ht="15" outlineLevel="0" r="289">
      <c r="A289" s="59" t="n">
        <f aca="false" ca="false" dt2D="false" dtr="false" t="normal">+A288+1</f>
        <v>269</v>
      </c>
      <c r="B289" s="60" t="n">
        <f aca="false" ca="false" dt2D="false" dtr="false" t="normal">+B288+1</f>
        <v>3</v>
      </c>
      <c r="C289" s="70" t="s">
        <v>143</v>
      </c>
      <c r="D289" s="70" t="s">
        <v>321</v>
      </c>
      <c r="E289" s="1" t="n">
        <v>2020</v>
      </c>
      <c r="F289" s="65" t="n">
        <v>5430999.08</v>
      </c>
      <c r="G289" s="105" t="n"/>
      <c r="H289" s="105" t="n"/>
      <c r="I289" s="105" t="n"/>
      <c r="J289" s="105" t="n"/>
      <c r="K289" s="105" t="n"/>
      <c r="L289" s="105" t="n"/>
      <c r="M289" s="105" t="n"/>
      <c r="N289" s="106" t="n">
        <v>3190668.14</v>
      </c>
      <c r="O289" s="105" t="n"/>
      <c r="P289" s="107" t="n">
        <v>1289653.51</v>
      </c>
      <c r="Q289" s="105" t="n"/>
      <c r="R289" s="105" t="n"/>
      <c r="S289" s="106" t="n">
        <v>817109.53</v>
      </c>
      <c r="T289" s="106" t="n">
        <v>39148</v>
      </c>
      <c r="U289" s="108" t="n">
        <v>94419.9</v>
      </c>
      <c r="V289" s="55" t="e">
        <f aca="false" ca="false" dt2D="false" dtr="false" t="normal">+F289-'[2]Приложение №1'!$N289</f>
        <v>#GETTING_DATA</v>
      </c>
    </row>
    <row customFormat="true" customHeight="true" ht="15" outlineLevel="0" r="290" s="109">
      <c r="A290" s="59" t="n">
        <f aca="false" ca="false" dt2D="false" dtr="false" t="normal">+A289+1</f>
        <v>270</v>
      </c>
      <c r="B290" s="60" t="n">
        <f aca="false" ca="false" dt2D="false" dtr="false" t="normal">+B289+1</f>
        <v>4</v>
      </c>
      <c r="C290" s="70" t="s">
        <v>143</v>
      </c>
      <c r="D290" s="70" t="s">
        <v>322</v>
      </c>
      <c r="E290" s="1" t="n">
        <v>2020</v>
      </c>
      <c r="F290" s="65" t="n">
        <v>3972684.37</v>
      </c>
      <c r="G290" s="63" t="n"/>
      <c r="H290" s="63" t="n"/>
      <c r="I290" s="63" t="n"/>
      <c r="J290" s="63" t="n"/>
      <c r="K290" s="63" t="n"/>
      <c r="L290" s="63" t="n"/>
      <c r="M290" s="63" t="n"/>
      <c r="N290" s="63" t="n"/>
      <c r="O290" s="67" t="n"/>
      <c r="P290" s="110" t="n">
        <v>3656747.38</v>
      </c>
      <c r="Q290" s="111" t="n"/>
      <c r="R290" s="63" t="n"/>
      <c r="S290" s="90" t="n">
        <v>198771.97</v>
      </c>
      <c r="T290" s="90" t="n">
        <v>27245</v>
      </c>
      <c r="U290" s="112" t="n">
        <v>89920.02</v>
      </c>
      <c r="V290" s="55" t="e">
        <f aca="false" ca="false" dt2D="false" dtr="false" t="normal">+F290-'[2]Приложение №1'!$N290</f>
        <v>#GETTING_DATA</v>
      </c>
    </row>
    <row customFormat="true" customHeight="true" ht="15" outlineLevel="0" r="291" s="109">
      <c r="A291" s="59" t="n">
        <f aca="false" ca="false" dt2D="false" dtr="false" t="normal">+A290+1</f>
        <v>271</v>
      </c>
      <c r="B291" s="60" t="n">
        <f aca="false" ca="false" dt2D="false" dtr="false" t="normal">+B290+1</f>
        <v>5</v>
      </c>
      <c r="C291" s="70" t="s">
        <v>143</v>
      </c>
      <c r="D291" s="70" t="s">
        <v>323</v>
      </c>
      <c r="E291" s="1" t="n">
        <v>2020</v>
      </c>
      <c r="F291" s="65" t="n">
        <v>21295576.57</v>
      </c>
      <c r="G291" s="63" t="n">
        <v>6389669</v>
      </c>
      <c r="H291" s="63" t="n">
        <v>7444931</v>
      </c>
      <c r="I291" s="63" t="n">
        <v>2401898.24</v>
      </c>
      <c r="J291" s="63" t="n">
        <v>3072772</v>
      </c>
      <c r="K291" s="63" t="n"/>
      <c r="L291" s="63" t="n"/>
      <c r="M291" s="63" t="n"/>
      <c r="N291" s="63" t="n"/>
      <c r="O291" s="63" t="n"/>
      <c r="P291" s="113" t="n"/>
      <c r="Q291" s="63" t="n"/>
      <c r="R291" s="67" t="n"/>
      <c r="S291" s="110" t="n">
        <v>1411265.68</v>
      </c>
      <c r="T291" s="114" t="n">
        <v>40704</v>
      </c>
      <c r="U291" s="115" t="n">
        <v>534336.65</v>
      </c>
      <c r="V291" s="55" t="e">
        <f aca="false" ca="false" dt2D="false" dtr="false" t="normal">+F291-'[2]Приложение №1'!$N291</f>
        <v>#GETTING_DATA</v>
      </c>
    </row>
    <row customFormat="true" customHeight="true" ht="15" outlineLevel="0" r="292" s="109">
      <c r="A292" s="59" t="n">
        <f aca="false" ca="false" dt2D="false" dtr="false" t="normal">+A291+1</f>
        <v>272</v>
      </c>
      <c r="B292" s="60" t="n">
        <f aca="false" ca="false" dt2D="false" dtr="false" t="normal">+B291+1</f>
        <v>6</v>
      </c>
      <c r="C292" s="70" t="s">
        <v>143</v>
      </c>
      <c r="D292" s="70" t="s">
        <v>324</v>
      </c>
      <c r="E292" s="1" t="n">
        <v>2020</v>
      </c>
      <c r="F292" s="65" t="n">
        <v>7001902.34</v>
      </c>
      <c r="G292" s="63" t="n">
        <v>3382095.76</v>
      </c>
      <c r="H292" s="63" t="n"/>
      <c r="I292" s="63" t="n"/>
      <c r="J292" s="63" t="n"/>
      <c r="K292" s="63" t="n"/>
      <c r="L292" s="63" t="n"/>
      <c r="M292" s="63" t="n"/>
      <c r="N292" s="63" t="n"/>
      <c r="O292" s="63" t="n"/>
      <c r="P292" s="63" t="n">
        <v>3034575.39</v>
      </c>
      <c r="Q292" s="63" t="n"/>
      <c r="R292" s="63" t="n"/>
      <c r="S292" s="94" t="n">
        <v>353002.93</v>
      </c>
      <c r="T292" s="94" t="n">
        <v>45003</v>
      </c>
      <c r="U292" s="79" t="n">
        <v>187225.26</v>
      </c>
      <c r="V292" s="55" t="e">
        <f aca="false" ca="false" dt2D="false" dtr="false" t="normal">+F292-'[2]Приложение №1'!$N292</f>
        <v>#GETTING_DATA</v>
      </c>
    </row>
    <row customFormat="true" customHeight="true" ht="15" outlineLevel="0" r="293" s="109">
      <c r="A293" s="59" t="n">
        <f aca="false" ca="false" dt2D="false" dtr="false" t="normal">+A292+1</f>
        <v>273</v>
      </c>
      <c r="B293" s="60" t="n">
        <f aca="false" ca="false" dt2D="false" dtr="false" t="normal">+B292+1</f>
        <v>7</v>
      </c>
      <c r="C293" s="70" t="s">
        <v>143</v>
      </c>
      <c r="D293" s="70" t="s">
        <v>325</v>
      </c>
      <c r="E293" s="1" t="n">
        <v>2020</v>
      </c>
      <c r="F293" s="65" t="n">
        <v>8789135.63</v>
      </c>
      <c r="G293" s="63" t="n">
        <v>4328192.62</v>
      </c>
      <c r="H293" s="63" t="n"/>
      <c r="I293" s="63" t="n"/>
      <c r="J293" s="63" t="n"/>
      <c r="K293" s="63" t="n"/>
      <c r="L293" s="63" t="n"/>
      <c r="M293" s="63" t="n"/>
      <c r="N293" s="116" t="n"/>
      <c r="O293" s="63" t="n"/>
      <c r="P293" s="63" t="n">
        <v>3746638.81</v>
      </c>
      <c r="Q293" s="63" t="n"/>
      <c r="R293" s="63" t="n"/>
      <c r="S293" s="90" t="n">
        <v>435570.5</v>
      </c>
      <c r="T293" s="90" t="n">
        <v>47576</v>
      </c>
      <c r="U293" s="79" t="n">
        <v>231157.7</v>
      </c>
      <c r="V293" s="55" t="e">
        <f aca="false" ca="false" dt2D="false" dtr="false" t="normal">+F293-'[2]Приложение №1'!$N293</f>
        <v>#GETTING_DATA</v>
      </c>
    </row>
    <row customFormat="true" customHeight="true" ht="15" outlineLevel="0" r="294" s="109">
      <c r="A294" s="59" t="n">
        <f aca="false" ca="false" dt2D="false" dtr="false" t="normal">+A293+1</f>
        <v>274</v>
      </c>
      <c r="B294" s="60" t="n">
        <f aca="false" ca="false" dt2D="false" dtr="false" t="normal">+B293+1</f>
        <v>8</v>
      </c>
      <c r="C294" s="70" t="s">
        <v>143</v>
      </c>
      <c r="D294" s="70" t="s">
        <v>326</v>
      </c>
      <c r="E294" s="1" t="n">
        <v>2020</v>
      </c>
      <c r="F294" s="65" t="n">
        <v>3411792</v>
      </c>
      <c r="G294" s="63" t="n"/>
      <c r="H294" s="63" t="n"/>
      <c r="I294" s="63" t="n"/>
      <c r="J294" s="63" t="n"/>
      <c r="K294" s="63" t="n"/>
      <c r="L294" s="63" t="n"/>
      <c r="M294" s="67" t="n"/>
      <c r="N294" s="110" t="n">
        <v>3148448.36</v>
      </c>
      <c r="O294" s="111" t="n"/>
      <c r="P294" s="63" t="n"/>
      <c r="Q294" s="63" t="n"/>
      <c r="R294" s="67" t="n"/>
      <c r="S294" s="117" t="n">
        <v>165707.8</v>
      </c>
      <c r="T294" s="110" t="n">
        <v>30000</v>
      </c>
      <c r="U294" s="118" t="n">
        <v>67635.84</v>
      </c>
      <c r="V294" s="55" t="e">
        <f aca="false" ca="false" dt2D="false" dtr="false" t="normal">+F294-'[2]Приложение №1'!$N294</f>
        <v>#GETTING_DATA</v>
      </c>
    </row>
    <row customHeight="true" ht="15" outlineLevel="0" r="295">
      <c r="A295" s="59" t="n">
        <f aca="false" ca="false" dt2D="false" dtr="false" t="normal">+A294+1</f>
        <v>275</v>
      </c>
      <c r="B295" s="60" t="n">
        <f aca="false" ca="false" dt2D="false" dtr="false" t="normal">+B294+1</f>
        <v>9</v>
      </c>
      <c r="C295" s="70" t="s">
        <v>143</v>
      </c>
      <c r="D295" s="70" t="s">
        <v>327</v>
      </c>
      <c r="E295" s="1" t="n">
        <v>2020</v>
      </c>
      <c r="F295" s="65" t="n">
        <v>3658344.53</v>
      </c>
      <c r="G295" s="63" t="n"/>
      <c r="H295" s="63" t="n"/>
      <c r="I295" s="63" t="n">
        <v>1291116.89</v>
      </c>
      <c r="J295" s="63" t="n">
        <v>1837083.77</v>
      </c>
      <c r="K295" s="63" t="n"/>
      <c r="L295" s="63" t="n"/>
      <c r="M295" s="63" t="n">
        <v>222016.91</v>
      </c>
      <c r="N295" s="113" t="n"/>
      <c r="O295" s="63" t="n"/>
      <c r="P295" s="63" t="n"/>
      <c r="Q295" s="63" t="n"/>
      <c r="R295" s="63" t="n"/>
      <c r="S295" s="94" t="n">
        <v>194856.43</v>
      </c>
      <c r="T295" s="94" t="n">
        <v>24956</v>
      </c>
      <c r="U295" s="79" t="n">
        <v>88314.53</v>
      </c>
      <c r="V295" s="55" t="e">
        <f aca="false" ca="false" dt2D="false" dtr="false" t="normal">+F295-'[2]Приложение №1'!$N295</f>
        <v>#GETTING_DATA</v>
      </c>
    </row>
    <row customHeight="true" ht="15" outlineLevel="0" r="296">
      <c r="A296" s="59" t="n">
        <f aca="false" ca="false" dt2D="false" dtr="false" t="normal">+A295+1</f>
        <v>276</v>
      </c>
      <c r="B296" s="60" t="n">
        <f aca="false" ca="false" dt2D="false" dtr="false" t="normal">+B295+1</f>
        <v>10</v>
      </c>
      <c r="C296" s="70" t="s">
        <v>54</v>
      </c>
      <c r="D296" s="70" t="s">
        <v>328</v>
      </c>
      <c r="E296" s="1" t="n">
        <v>2020</v>
      </c>
      <c r="F296" s="65" t="n">
        <v>3153667.6842</v>
      </c>
      <c r="G296" s="63" t="n">
        <v>0</v>
      </c>
      <c r="H296" s="63" t="n">
        <v>0</v>
      </c>
      <c r="I296" s="63" t="n">
        <v>0</v>
      </c>
      <c r="J296" s="63" t="n">
        <v>0</v>
      </c>
      <c r="K296" s="63" t="n">
        <v>0</v>
      </c>
      <c r="L296" s="63" t="n">
        <v>0</v>
      </c>
      <c r="M296" s="63" t="n"/>
      <c r="N296" s="63" t="n">
        <v>3094408.5742</v>
      </c>
      <c r="O296" s="68" t="n"/>
      <c r="P296" s="63" t="n">
        <v>0</v>
      </c>
      <c r="Q296" s="63" t="n">
        <v>0</v>
      </c>
      <c r="R296" s="63" t="n">
        <v>0</v>
      </c>
      <c r="S296" s="68" t="n">
        <v>41887.44</v>
      </c>
      <c r="T296" s="68" t="n">
        <v>17371.67</v>
      </c>
      <c r="U296" s="79" t="n"/>
      <c r="V296" s="55" t="e">
        <f aca="false" ca="false" dt2D="false" dtr="false" t="normal">+F296-'[2]Приложение №1'!$N296</f>
        <v>#GETTING_DATA</v>
      </c>
    </row>
    <row customFormat="true" customHeight="true" ht="15" outlineLevel="0" r="297" s="109">
      <c r="A297" s="59" t="n">
        <f aca="false" ca="false" dt2D="false" dtr="false" t="normal">+A296+1</f>
        <v>277</v>
      </c>
      <c r="B297" s="60" t="n">
        <f aca="false" ca="false" dt2D="false" dtr="false" t="normal">+B296+1</f>
        <v>11</v>
      </c>
      <c r="C297" s="70" t="s">
        <v>143</v>
      </c>
      <c r="D297" s="70" t="s">
        <v>329</v>
      </c>
      <c r="E297" s="1" t="n">
        <v>2020</v>
      </c>
      <c r="F297" s="65" t="n">
        <v>3578639.71</v>
      </c>
      <c r="G297" s="63" t="n"/>
      <c r="H297" s="63" t="n"/>
      <c r="I297" s="63" t="n"/>
      <c r="J297" s="63" t="n"/>
      <c r="K297" s="63" t="n"/>
      <c r="L297" s="63" t="n"/>
      <c r="M297" s="63" t="n"/>
      <c r="N297" s="63" t="n">
        <v>3301435.87</v>
      </c>
      <c r="O297" s="68" t="n"/>
      <c r="P297" s="63" t="n"/>
      <c r="Q297" s="63" t="n"/>
      <c r="R297" s="63" t="n"/>
      <c r="S297" s="68" t="n">
        <v>179568</v>
      </c>
      <c r="T297" s="68" t="n">
        <v>30000</v>
      </c>
      <c r="U297" s="79" t="n">
        <v>67635.84</v>
      </c>
      <c r="V297" s="55" t="e">
        <f aca="false" ca="false" dt2D="false" dtr="false" t="normal">+F297-'[2]Приложение №1'!$N297</f>
        <v>#GETTING_DATA</v>
      </c>
    </row>
    <row customHeight="true" ht="15" outlineLevel="0" r="298">
      <c r="A298" s="59" t="n">
        <f aca="false" ca="false" dt2D="false" dtr="false" t="normal">+A297+1</f>
        <v>278</v>
      </c>
      <c r="B298" s="60" t="n">
        <f aca="false" ca="false" dt2D="false" dtr="false" t="normal">+B297+1</f>
        <v>12</v>
      </c>
      <c r="C298" s="70" t="s">
        <v>54</v>
      </c>
      <c r="D298" s="70" t="s">
        <v>212</v>
      </c>
      <c r="E298" s="1" t="n">
        <v>2020</v>
      </c>
      <c r="F298" s="65" t="n">
        <v>3160207.98</v>
      </c>
      <c r="G298" s="63" t="n">
        <v>0</v>
      </c>
      <c r="H298" s="63" t="n">
        <v>0</v>
      </c>
      <c r="I298" s="63" t="n">
        <v>0</v>
      </c>
      <c r="J298" s="63" t="n">
        <v>0</v>
      </c>
      <c r="K298" s="63" t="n">
        <v>0</v>
      </c>
      <c r="L298" s="63" t="n">
        <v>0</v>
      </c>
      <c r="M298" s="63" t="n"/>
      <c r="N298" s="63" t="n">
        <v>3100928.26</v>
      </c>
      <c r="O298" s="63" t="n">
        <v>0</v>
      </c>
      <c r="P298" s="63" t="n">
        <v>0</v>
      </c>
      <c r="Q298" s="68" t="n"/>
      <c r="R298" s="63" t="n">
        <v>0</v>
      </c>
      <c r="S298" s="68" t="n">
        <v>41871.15</v>
      </c>
      <c r="T298" s="68" t="n">
        <v>17408.57</v>
      </c>
      <c r="U298" s="79" t="n"/>
      <c r="V298" s="55" t="e">
        <f aca="false" ca="false" dt2D="false" dtr="false" t="normal">+F298-'[2]Приложение №1'!$N298</f>
        <v>#GETTING_DATA</v>
      </c>
    </row>
    <row customFormat="true" customHeight="true" ht="15" outlineLevel="0" r="299" s="109">
      <c r="A299" s="59" t="n">
        <f aca="false" ca="false" dt2D="false" dtr="false" t="normal">+A298+1</f>
        <v>279</v>
      </c>
      <c r="B299" s="60" t="n">
        <f aca="false" ca="false" dt2D="false" dtr="false" t="normal">+B298+1</f>
        <v>13</v>
      </c>
      <c r="C299" s="70" t="s">
        <v>143</v>
      </c>
      <c r="D299" s="70" t="s">
        <v>330</v>
      </c>
      <c r="E299" s="1" t="n">
        <v>2020</v>
      </c>
      <c r="F299" s="65" t="n">
        <v>4411559.74</v>
      </c>
      <c r="G299" s="63" t="n"/>
      <c r="H299" s="63" t="n"/>
      <c r="I299" s="63" t="n">
        <v>610778.54</v>
      </c>
      <c r="J299" s="63" t="n">
        <v>262767.92</v>
      </c>
      <c r="K299" s="63" t="n"/>
      <c r="L299" s="63" t="n"/>
      <c r="M299" s="63" t="n"/>
      <c r="N299" s="63" t="n">
        <v>3155970.74</v>
      </c>
      <c r="O299" s="63" t="n"/>
      <c r="P299" s="63" t="n"/>
      <c r="Q299" s="68" t="n"/>
      <c r="R299" s="63" t="n"/>
      <c r="S299" s="68" t="n">
        <v>224991.49</v>
      </c>
      <c r="T299" s="68" t="n">
        <v>38459</v>
      </c>
      <c r="U299" s="79" t="n">
        <v>118592.05</v>
      </c>
      <c r="V299" s="55" t="e">
        <f aca="false" ca="false" dt2D="false" dtr="false" t="normal">+F299-'[2]Приложение №1'!$N299</f>
        <v>#GETTING_DATA</v>
      </c>
    </row>
    <row customHeight="true" ht="15" outlineLevel="0" r="300">
      <c r="A300" s="59" t="n">
        <f aca="false" ca="false" dt2D="false" dtr="false" t="normal">+A299+1</f>
        <v>280</v>
      </c>
      <c r="B300" s="60" t="n">
        <f aca="false" ca="false" dt2D="false" dtr="false" t="normal">+B299+1</f>
        <v>14</v>
      </c>
      <c r="C300" s="70" t="s">
        <v>54</v>
      </c>
      <c r="D300" s="70" t="s">
        <v>331</v>
      </c>
      <c r="E300" s="1" t="n">
        <v>2020</v>
      </c>
      <c r="F300" s="65" t="n">
        <v>3035084.95</v>
      </c>
      <c r="G300" s="63" t="n">
        <v>0</v>
      </c>
      <c r="H300" s="63" t="n">
        <v>0</v>
      </c>
      <c r="I300" s="63" t="n">
        <v>0</v>
      </c>
      <c r="J300" s="63" t="n">
        <v>0</v>
      </c>
      <c r="K300" s="63" t="n">
        <v>0</v>
      </c>
      <c r="L300" s="63" t="n">
        <v>0</v>
      </c>
      <c r="M300" s="63" t="n"/>
      <c r="N300" s="63" t="n">
        <v>2970411.89</v>
      </c>
      <c r="O300" s="63" t="n">
        <v>0</v>
      </c>
      <c r="P300" s="63" t="n">
        <v>0</v>
      </c>
      <c r="Q300" s="63" t="n">
        <v>0</v>
      </c>
      <c r="R300" s="63" t="n">
        <v>0</v>
      </c>
      <c r="S300" s="68" t="n">
        <v>45197.03</v>
      </c>
      <c r="T300" s="68" t="n">
        <v>19476.03</v>
      </c>
      <c r="U300" s="79" t="n"/>
      <c r="V300" s="55" t="e">
        <f aca="false" ca="false" dt2D="false" dtr="false" t="normal">+F300-'[2]Приложение №1'!$N300</f>
        <v>#GETTING_DATA</v>
      </c>
    </row>
    <row customHeight="true" ht="15" outlineLevel="0" r="301">
      <c r="A301" s="59" t="n">
        <f aca="false" ca="false" dt2D="false" dtr="false" t="normal">+A300+1</f>
        <v>281</v>
      </c>
      <c r="B301" s="60" t="n">
        <f aca="false" ca="false" dt2D="false" dtr="false" t="normal">+B300+1</f>
        <v>15</v>
      </c>
      <c r="C301" s="70" t="s">
        <v>54</v>
      </c>
      <c r="D301" s="70" t="s">
        <v>261</v>
      </c>
      <c r="E301" s="1" t="n">
        <v>2020</v>
      </c>
      <c r="F301" s="65" t="n">
        <v>3166755.65</v>
      </c>
      <c r="G301" s="63" t="n">
        <v>0</v>
      </c>
      <c r="H301" s="63" t="n">
        <v>0</v>
      </c>
      <c r="I301" s="63" t="n">
        <v>0</v>
      </c>
      <c r="J301" s="63" t="n">
        <v>0</v>
      </c>
      <c r="K301" s="63" t="n">
        <v>0</v>
      </c>
      <c r="L301" s="63" t="n">
        <v>0</v>
      </c>
      <c r="M301" s="63" t="n"/>
      <c r="N301" s="63" t="n">
        <v>3106884.96</v>
      </c>
      <c r="O301" s="63" t="n">
        <v>0</v>
      </c>
      <c r="P301" s="63" t="n">
        <v>0</v>
      </c>
      <c r="Q301" s="63" t="n">
        <v>0</v>
      </c>
      <c r="R301" s="63" t="n">
        <v>0</v>
      </c>
      <c r="S301" s="68" t="n">
        <v>41820.82</v>
      </c>
      <c r="T301" s="68" t="n">
        <v>18049.87</v>
      </c>
      <c r="U301" s="79" t="n"/>
      <c r="V301" s="55" t="e">
        <f aca="false" ca="false" dt2D="false" dtr="false" t="normal">+F301-'[2]Приложение №1'!$N301</f>
        <v>#GETTING_DATA</v>
      </c>
    </row>
    <row customHeight="true" ht="15" outlineLevel="0" r="302">
      <c r="A302" s="59" t="n">
        <f aca="false" ca="false" dt2D="false" dtr="false" t="normal">+A301+1</f>
        <v>282</v>
      </c>
      <c r="B302" s="60" t="n">
        <f aca="false" ca="false" dt2D="false" dtr="false" t="normal">+B301+1</f>
        <v>16</v>
      </c>
      <c r="C302" s="70" t="s">
        <v>54</v>
      </c>
      <c r="D302" s="70" t="s">
        <v>332</v>
      </c>
      <c r="E302" s="1" t="n">
        <v>2020</v>
      </c>
      <c r="F302" s="65" t="n">
        <v>3076499.76</v>
      </c>
      <c r="G302" s="63" t="n">
        <v>0</v>
      </c>
      <c r="H302" s="63" t="n">
        <v>0</v>
      </c>
      <c r="I302" s="63" t="n">
        <v>0</v>
      </c>
      <c r="J302" s="63" t="n">
        <v>0</v>
      </c>
      <c r="K302" s="63" t="n">
        <v>0</v>
      </c>
      <c r="L302" s="63" t="n">
        <v>0</v>
      </c>
      <c r="M302" s="63" t="n"/>
      <c r="N302" s="63" t="n">
        <v>3018291.92</v>
      </c>
      <c r="O302" s="63" t="n">
        <v>0</v>
      </c>
      <c r="P302" s="63" t="n">
        <v>0</v>
      </c>
      <c r="Q302" s="63" t="n">
        <v>0</v>
      </c>
      <c r="R302" s="63" t="n">
        <v>0</v>
      </c>
      <c r="S302" s="68" t="n">
        <v>40935.98</v>
      </c>
      <c r="T302" s="68" t="n">
        <v>17271.86</v>
      </c>
      <c r="U302" s="79" t="n"/>
      <c r="V302" s="55" t="e">
        <f aca="false" ca="false" dt2D="false" dtr="false" t="normal">+F302-'[2]Приложение №1'!$N302</f>
        <v>#GETTING_DATA</v>
      </c>
    </row>
    <row customHeight="true" ht="15" outlineLevel="0" r="303">
      <c r="A303" s="59" t="n">
        <f aca="false" ca="false" dt2D="false" dtr="false" t="normal">+A302+1</f>
        <v>283</v>
      </c>
      <c r="B303" s="60" t="n">
        <f aca="false" ca="false" dt2D="false" dtr="false" t="normal">+B302+1</f>
        <v>17</v>
      </c>
      <c r="C303" s="70" t="s">
        <v>54</v>
      </c>
      <c r="D303" s="70" t="s">
        <v>333</v>
      </c>
      <c r="E303" s="1" t="n">
        <v>2020</v>
      </c>
      <c r="F303" s="65" t="n">
        <v>6191895.15</v>
      </c>
      <c r="G303" s="63" t="n">
        <v>0</v>
      </c>
      <c r="H303" s="63" t="n">
        <v>0</v>
      </c>
      <c r="I303" s="63" t="n">
        <v>0</v>
      </c>
      <c r="J303" s="63" t="n">
        <v>0</v>
      </c>
      <c r="K303" s="63" t="n">
        <v>0</v>
      </c>
      <c r="L303" s="63" t="n">
        <v>0</v>
      </c>
      <c r="M303" s="63" t="n"/>
      <c r="N303" s="63" t="n">
        <v>6123552.87</v>
      </c>
      <c r="O303" s="63" t="n">
        <v>0</v>
      </c>
      <c r="P303" s="63" t="n">
        <v>0</v>
      </c>
      <c r="Q303" s="63" t="n">
        <v>0</v>
      </c>
      <c r="R303" s="63" t="n">
        <v>0</v>
      </c>
      <c r="S303" s="68" t="n">
        <v>49528.82</v>
      </c>
      <c r="T303" s="68" t="n">
        <v>18813.46</v>
      </c>
      <c r="U303" s="79" t="n"/>
      <c r="V303" s="55" t="e">
        <f aca="false" ca="false" dt2D="false" dtr="false" t="normal">+F303-'[2]Приложение №1'!$N303</f>
        <v>#GETTING_DATA</v>
      </c>
    </row>
    <row customHeight="true" ht="15" outlineLevel="0" r="304">
      <c r="A304" s="59" t="n">
        <f aca="false" ca="false" dt2D="false" dtr="false" t="normal">+A303+1</f>
        <v>284</v>
      </c>
      <c r="B304" s="60" t="n">
        <f aca="false" ca="false" dt2D="false" dtr="false" t="normal">+B303+1</f>
        <v>18</v>
      </c>
      <c r="C304" s="70" t="s">
        <v>54</v>
      </c>
      <c r="D304" s="70" t="s">
        <v>334</v>
      </c>
      <c r="E304" s="1" t="n">
        <v>2020</v>
      </c>
      <c r="F304" s="65" t="n">
        <v>3179513.24</v>
      </c>
      <c r="G304" s="63" t="n">
        <v>0</v>
      </c>
      <c r="H304" s="63" t="n">
        <v>0</v>
      </c>
      <c r="I304" s="63" t="n">
        <v>0</v>
      </c>
      <c r="J304" s="63" t="n">
        <v>0</v>
      </c>
      <c r="K304" s="63" t="n">
        <v>0</v>
      </c>
      <c r="L304" s="63" t="n">
        <v>0</v>
      </c>
      <c r="M304" s="63" t="n"/>
      <c r="N304" s="63" t="n">
        <v>3108650.48</v>
      </c>
      <c r="O304" s="63" t="n">
        <v>0</v>
      </c>
      <c r="P304" s="63" t="n">
        <v>0</v>
      </c>
      <c r="Q304" s="63" t="n">
        <v>0</v>
      </c>
      <c r="R304" s="63" t="n">
        <v>0</v>
      </c>
      <c r="S304" s="68" t="n">
        <v>41754.09</v>
      </c>
      <c r="T304" s="68" t="n">
        <v>29108.67</v>
      </c>
      <c r="U304" s="79" t="n"/>
      <c r="V304" s="55" t="e">
        <f aca="false" ca="false" dt2D="false" dtr="false" t="normal">+F304-'[2]Приложение №1'!$N304</f>
        <v>#GETTING_DATA</v>
      </c>
    </row>
    <row customHeight="true" ht="15" outlineLevel="0" r="305">
      <c r="A305" s="59" t="n">
        <f aca="false" ca="false" dt2D="false" dtr="false" t="normal">+A304+1</f>
        <v>285</v>
      </c>
      <c r="B305" s="60" t="n">
        <f aca="false" ca="false" dt2D="false" dtr="false" t="normal">+B304+1</f>
        <v>19</v>
      </c>
      <c r="C305" s="70" t="s">
        <v>54</v>
      </c>
      <c r="D305" s="70" t="s">
        <v>335</v>
      </c>
      <c r="E305" s="1" t="n">
        <v>2020</v>
      </c>
      <c r="F305" s="65" t="n">
        <v>3156713.84</v>
      </c>
      <c r="G305" s="63" t="n">
        <v>0</v>
      </c>
      <c r="H305" s="63" t="n">
        <v>0</v>
      </c>
      <c r="I305" s="63" t="n">
        <v>0</v>
      </c>
      <c r="J305" s="63" t="n">
        <v>0</v>
      </c>
      <c r="K305" s="63" t="n">
        <v>0</v>
      </c>
      <c r="L305" s="63" t="n">
        <v>0</v>
      </c>
      <c r="M305" s="63" t="n"/>
      <c r="N305" s="63" t="n">
        <v>3097549.6</v>
      </c>
      <c r="O305" s="63" t="n">
        <v>0</v>
      </c>
      <c r="P305" s="63" t="n">
        <v>0</v>
      </c>
      <c r="Q305" s="63" t="n">
        <v>0</v>
      </c>
      <c r="R305" s="63" t="n">
        <v>0</v>
      </c>
      <c r="S305" s="68" t="n">
        <v>41783.24</v>
      </c>
      <c r="T305" s="68" t="n">
        <v>17381</v>
      </c>
      <c r="U305" s="79" t="n"/>
      <c r="V305" s="55" t="e">
        <f aca="false" ca="false" dt2D="false" dtr="false" t="normal">+F305-'[2]Приложение №1'!$N305</f>
        <v>#GETTING_DATA</v>
      </c>
    </row>
    <row customFormat="true" customHeight="true" ht="15" outlineLevel="0" r="306" s="109">
      <c r="A306" s="59" t="n">
        <f aca="false" ca="false" dt2D="false" dtr="false" t="normal">+A305+1</f>
        <v>286</v>
      </c>
      <c r="B306" s="60" t="n">
        <f aca="false" ca="false" dt2D="false" dtr="false" t="normal">+B305+1</f>
        <v>20</v>
      </c>
      <c r="C306" s="70" t="s">
        <v>143</v>
      </c>
      <c r="D306" s="70" t="s">
        <v>336</v>
      </c>
      <c r="E306" s="1" t="n">
        <v>2020</v>
      </c>
      <c r="F306" s="65" t="n">
        <v>2767134.39</v>
      </c>
      <c r="G306" s="63" t="n"/>
      <c r="H306" s="63" t="n"/>
      <c r="I306" s="63" t="n"/>
      <c r="J306" s="63" t="n"/>
      <c r="K306" s="63" t="n"/>
      <c r="L306" s="63" t="n"/>
      <c r="M306" s="63" t="n"/>
      <c r="N306" s="63" t="n"/>
      <c r="O306" s="63" t="n"/>
      <c r="P306" s="63" t="n">
        <v>2588384.37</v>
      </c>
      <c r="Q306" s="63" t="n"/>
      <c r="R306" s="63" t="n"/>
      <c r="S306" s="68" t="n">
        <v>99875.58</v>
      </c>
      <c r="T306" s="68" t="n">
        <v>24012</v>
      </c>
      <c r="U306" s="79" t="n">
        <v>54862.44</v>
      </c>
      <c r="V306" s="55" t="e">
        <f aca="false" ca="false" dt2D="false" dtr="false" t="normal">+F306-'[2]Приложение №1'!$N306</f>
        <v>#GETTING_DATA</v>
      </c>
    </row>
    <row customHeight="true" ht="15" outlineLevel="0" r="307">
      <c r="A307" s="59" t="n">
        <f aca="false" ca="false" dt2D="false" dtr="false" t="normal">+A306+1</f>
        <v>287</v>
      </c>
      <c r="B307" s="60" t="n">
        <f aca="false" ca="false" dt2D="false" dtr="false" t="normal">+B306+1</f>
        <v>21</v>
      </c>
      <c r="C307" s="70" t="s">
        <v>54</v>
      </c>
      <c r="D307" s="70" t="s">
        <v>337</v>
      </c>
      <c r="E307" s="1" t="n">
        <v>2020</v>
      </c>
      <c r="F307" s="65" t="n">
        <v>4856119.9</v>
      </c>
      <c r="G307" s="68" t="n">
        <v>3096571.42</v>
      </c>
      <c r="H307" s="68" t="n">
        <v>1759548.48</v>
      </c>
      <c r="I307" s="68" t="n"/>
      <c r="J307" s="63" t="n">
        <v>0</v>
      </c>
      <c r="K307" s="63" t="n">
        <v>0</v>
      </c>
      <c r="L307" s="63" t="n">
        <v>0</v>
      </c>
      <c r="M307" s="68" t="n"/>
      <c r="N307" s="63" t="n"/>
      <c r="O307" s="63" t="n">
        <v>0</v>
      </c>
      <c r="P307" s="63" t="n">
        <v>0</v>
      </c>
      <c r="Q307" s="63" t="n">
        <v>0</v>
      </c>
      <c r="R307" s="63" t="n">
        <v>0</v>
      </c>
      <c r="S307" s="68" t="n"/>
      <c r="T307" s="68" t="n"/>
      <c r="U307" s="79" t="n"/>
      <c r="V307" s="55" t="e">
        <f aca="false" ca="false" dt2D="false" dtr="false" t="normal">+F307-'[2]Приложение №1'!$N307</f>
        <v>#GETTING_DATA</v>
      </c>
    </row>
    <row customFormat="true" customHeight="true" ht="15" outlineLevel="0" r="308" s="109">
      <c r="A308" s="59" t="n">
        <f aca="false" ca="false" dt2D="false" dtr="false" t="normal">+A307+1</f>
        <v>288</v>
      </c>
      <c r="B308" s="60" t="n">
        <f aca="false" ca="false" dt2D="false" dtr="false" t="normal">+B307+1</f>
        <v>22</v>
      </c>
      <c r="C308" s="70" t="s">
        <v>143</v>
      </c>
      <c r="D308" s="70" t="s">
        <v>338</v>
      </c>
      <c r="E308" s="1" t="n">
        <v>2020</v>
      </c>
      <c r="F308" s="65" t="n">
        <v>4835987.72</v>
      </c>
      <c r="G308" s="68" t="n"/>
      <c r="H308" s="68" t="n"/>
      <c r="I308" s="68" t="n"/>
      <c r="J308" s="63" t="n"/>
      <c r="K308" s="63" t="n"/>
      <c r="L308" s="63" t="n"/>
      <c r="M308" s="68" t="n"/>
      <c r="N308" s="63" t="n">
        <v>3195698.53</v>
      </c>
      <c r="O308" s="63" t="n"/>
      <c r="P308" s="63" t="n">
        <v>1272435.93</v>
      </c>
      <c r="Q308" s="63" t="n"/>
      <c r="R308" s="63" t="n"/>
      <c r="S308" s="68" t="n">
        <v>234901.08</v>
      </c>
      <c r="T308" s="68" t="n">
        <v>39184</v>
      </c>
      <c r="U308" s="79" t="n">
        <v>93768.18</v>
      </c>
      <c r="V308" s="55" t="e">
        <f aca="false" ca="false" dt2D="false" dtr="false" t="normal">+F308-'[2]Приложение №1'!$N308</f>
        <v>#GETTING_DATA</v>
      </c>
    </row>
    <row customHeight="true" ht="15" outlineLevel="0" r="309">
      <c r="A309" s="59" t="n">
        <f aca="false" ca="false" dt2D="false" dtr="false" t="normal">+A308+1</f>
        <v>289</v>
      </c>
      <c r="B309" s="60" t="n">
        <f aca="false" ca="false" dt2D="false" dtr="false" t="normal">+B308+1</f>
        <v>23</v>
      </c>
      <c r="C309" s="70" t="s">
        <v>54</v>
      </c>
      <c r="D309" s="70" t="s">
        <v>339</v>
      </c>
      <c r="E309" s="1" t="n">
        <v>2020</v>
      </c>
      <c r="F309" s="65" t="n">
        <v>6212379.4828</v>
      </c>
      <c r="G309" s="63" t="n">
        <v>0</v>
      </c>
      <c r="H309" s="63" t="n">
        <v>0</v>
      </c>
      <c r="I309" s="63" t="n">
        <v>0</v>
      </c>
      <c r="J309" s="63" t="n">
        <v>0</v>
      </c>
      <c r="K309" s="63" t="n">
        <v>0</v>
      </c>
      <c r="L309" s="63" t="n">
        <v>0</v>
      </c>
      <c r="M309" s="63" t="n"/>
      <c r="N309" s="63" t="n">
        <v>6140901.2028</v>
      </c>
      <c r="O309" s="63" t="n">
        <v>0</v>
      </c>
      <c r="P309" s="63" t="n">
        <v>0</v>
      </c>
      <c r="Q309" s="63" t="n">
        <v>0</v>
      </c>
      <c r="R309" s="63" t="n">
        <v>0</v>
      </c>
      <c r="S309" s="68" t="n">
        <v>50569.9</v>
      </c>
      <c r="T309" s="68" t="n">
        <v>20908.38</v>
      </c>
      <c r="U309" s="79" t="n"/>
      <c r="V309" s="55" t="e">
        <f aca="false" ca="false" dt2D="false" dtr="false" t="normal">+F309-'[2]Приложение №1'!$N309</f>
        <v>#GETTING_DATA</v>
      </c>
    </row>
    <row customHeight="true" ht="15" outlineLevel="0" r="310">
      <c r="A310" s="59" t="n">
        <f aca="false" ca="false" dt2D="false" dtr="false" t="normal">+A309+1</f>
        <v>290</v>
      </c>
      <c r="B310" s="60" t="n">
        <f aca="false" ca="false" dt2D="false" dtr="false" t="normal">+B309+1</f>
        <v>24</v>
      </c>
      <c r="C310" s="70" t="s">
        <v>78</v>
      </c>
      <c r="D310" s="70" t="s">
        <v>340</v>
      </c>
      <c r="E310" s="1" t="n">
        <v>2020</v>
      </c>
      <c r="F310" s="65" t="n">
        <v>5657367.38</v>
      </c>
      <c r="G310" s="63" t="n">
        <v>0</v>
      </c>
      <c r="H310" s="63" t="n">
        <v>0</v>
      </c>
      <c r="I310" s="63" t="n">
        <v>0</v>
      </c>
      <c r="J310" s="63" t="n">
        <v>0</v>
      </c>
      <c r="K310" s="63" t="n">
        <v>0</v>
      </c>
      <c r="L310" s="63" t="n">
        <v>0</v>
      </c>
      <c r="M310" s="63" t="n"/>
      <c r="N310" s="63" t="n">
        <v>5591170.4</v>
      </c>
      <c r="O310" s="63" t="n">
        <v>0</v>
      </c>
      <c r="P310" s="63" t="n">
        <v>0</v>
      </c>
      <c r="Q310" s="63" t="n">
        <v>0</v>
      </c>
      <c r="R310" s="63" t="n">
        <v>0</v>
      </c>
      <c r="S310" s="68" t="n">
        <v>48726.61</v>
      </c>
      <c r="T310" s="68" t="n">
        <v>17470.37</v>
      </c>
      <c r="U310" s="79" t="n"/>
      <c r="V310" s="55" t="e">
        <f aca="false" ca="false" dt2D="false" dtr="false" t="normal">+F310-'[2]Приложение №1'!$N310</f>
        <v>#GETTING_DATA</v>
      </c>
    </row>
    <row customHeight="true" ht="15" outlineLevel="0" r="311">
      <c r="A311" s="59" t="n">
        <f aca="false" ca="false" dt2D="false" dtr="false" t="normal">+A310+1</f>
        <v>291</v>
      </c>
      <c r="B311" s="60" t="n">
        <f aca="false" ca="false" dt2D="false" dtr="false" t="normal">+B310+1</f>
        <v>25</v>
      </c>
      <c r="C311" s="70" t="s">
        <v>78</v>
      </c>
      <c r="D311" s="70" t="s">
        <v>341</v>
      </c>
      <c r="E311" s="1" t="n">
        <v>2020</v>
      </c>
      <c r="F311" s="65" t="n">
        <v>8703397.32</v>
      </c>
      <c r="G311" s="68" t="n"/>
      <c r="H311" s="63" t="n"/>
      <c r="I311" s="68" t="n"/>
      <c r="J311" s="68" t="n"/>
      <c r="K311" s="63" t="n">
        <v>0</v>
      </c>
      <c r="L311" s="63" t="n">
        <v>0</v>
      </c>
      <c r="M311" s="63" t="n"/>
      <c r="N311" s="63" t="n">
        <v>8628684.86</v>
      </c>
      <c r="O311" s="68" t="n"/>
      <c r="P311" s="63" t="n">
        <v>0</v>
      </c>
      <c r="Q311" s="68" t="n"/>
      <c r="R311" s="63" t="n">
        <v>0</v>
      </c>
      <c r="S311" s="68" t="n">
        <v>55020.37</v>
      </c>
      <c r="T311" s="68" t="n">
        <v>19692.09</v>
      </c>
      <c r="U311" s="79" t="n"/>
      <c r="V311" s="55" t="e">
        <f aca="false" ca="false" dt2D="false" dtr="false" t="normal">+F311-'[2]Приложение №1'!$N311</f>
        <v>#GETTING_DATA</v>
      </c>
    </row>
    <row customHeight="true" ht="15" outlineLevel="0" r="312">
      <c r="A312" s="59" t="n">
        <f aca="false" ca="false" dt2D="false" dtr="false" t="normal">+A311+1</f>
        <v>292</v>
      </c>
      <c r="B312" s="60" t="n">
        <f aca="false" ca="false" dt2D="false" dtr="false" t="normal">+B311+1</f>
        <v>26</v>
      </c>
      <c r="C312" s="70" t="s">
        <v>78</v>
      </c>
      <c r="D312" s="70" t="s">
        <v>342</v>
      </c>
      <c r="E312" s="1" t="n">
        <v>2020</v>
      </c>
      <c r="F312" s="65" t="n">
        <v>5731991.66</v>
      </c>
      <c r="G312" s="63" t="n">
        <v>0</v>
      </c>
      <c r="H312" s="63" t="n">
        <v>0</v>
      </c>
      <c r="I312" s="63" t="n">
        <v>0</v>
      </c>
      <c r="J312" s="63" t="n">
        <v>0</v>
      </c>
      <c r="K312" s="63" t="n">
        <v>0</v>
      </c>
      <c r="L312" s="63" t="n">
        <v>0</v>
      </c>
      <c r="M312" s="63" t="n"/>
      <c r="N312" s="63" t="n">
        <v>5666611.77</v>
      </c>
      <c r="O312" s="63" t="n">
        <v>0</v>
      </c>
      <c r="P312" s="63" t="n">
        <v>0</v>
      </c>
      <c r="Q312" s="63" t="n">
        <v>0</v>
      </c>
      <c r="R312" s="63" t="n">
        <v>0</v>
      </c>
      <c r="S312" s="68" t="n">
        <v>47947.63</v>
      </c>
      <c r="T312" s="68" t="n">
        <v>17432.26</v>
      </c>
      <c r="U312" s="79" t="n"/>
      <c r="V312" s="55" t="e">
        <f aca="false" ca="false" dt2D="false" dtr="false" t="normal">+F312-'[2]Приложение №1'!$N312</f>
        <v>#GETTING_DATA</v>
      </c>
    </row>
    <row customHeight="true" ht="15" outlineLevel="0" r="313">
      <c r="A313" s="59" t="n">
        <f aca="false" ca="false" dt2D="false" dtr="false" t="normal">+A312+1</f>
        <v>293</v>
      </c>
      <c r="B313" s="60" t="n">
        <f aca="false" ca="false" dt2D="false" dtr="false" t="normal">+B312+1</f>
        <v>27</v>
      </c>
      <c r="C313" s="70" t="s">
        <v>78</v>
      </c>
      <c r="D313" s="70" t="s">
        <v>221</v>
      </c>
      <c r="E313" s="1" t="n">
        <v>2020</v>
      </c>
      <c r="F313" s="65" t="n">
        <v>8578678.06</v>
      </c>
      <c r="G313" s="63" t="n">
        <v>0</v>
      </c>
      <c r="H313" s="63" t="n">
        <v>0</v>
      </c>
      <c r="I313" s="63" t="n">
        <v>0</v>
      </c>
      <c r="J313" s="63" t="n">
        <v>0</v>
      </c>
      <c r="K313" s="63" t="n">
        <v>0</v>
      </c>
      <c r="L313" s="63" t="n">
        <v>0</v>
      </c>
      <c r="M313" s="63" t="n"/>
      <c r="N313" s="63" t="n">
        <v>8501642.61</v>
      </c>
      <c r="O313" s="63" t="n">
        <v>0</v>
      </c>
      <c r="P313" s="63" t="n">
        <v>0</v>
      </c>
      <c r="Q313" s="63" t="n">
        <v>0</v>
      </c>
      <c r="R313" s="68" t="n"/>
      <c r="S313" s="68" t="n">
        <v>56388.15</v>
      </c>
      <c r="T313" s="68" t="n">
        <v>20647.3</v>
      </c>
      <c r="U313" s="79" t="n"/>
      <c r="V313" s="55" t="e">
        <f aca="false" ca="false" dt2D="false" dtr="false" t="normal">+F313-'[2]Приложение №1'!$N313</f>
        <v>#GETTING_DATA</v>
      </c>
    </row>
    <row customHeight="true" ht="15" outlineLevel="0" r="314">
      <c r="A314" s="59" t="n">
        <f aca="false" ca="false" dt2D="false" dtr="false" t="normal">+A313+1</f>
        <v>294</v>
      </c>
      <c r="B314" s="60" t="n">
        <f aca="false" ca="false" dt2D="false" dtr="false" t="normal">+B313+1</f>
        <v>28</v>
      </c>
      <c r="C314" s="70" t="s">
        <v>78</v>
      </c>
      <c r="D314" s="70" t="s">
        <v>343</v>
      </c>
      <c r="E314" s="1" t="n">
        <v>2020</v>
      </c>
      <c r="F314" s="65" t="n">
        <v>8580313.64</v>
      </c>
      <c r="G314" s="63" t="n">
        <v>0</v>
      </c>
      <c r="H314" s="63" t="n">
        <v>0</v>
      </c>
      <c r="I314" s="63" t="n">
        <v>0</v>
      </c>
      <c r="J314" s="63" t="n">
        <v>0</v>
      </c>
      <c r="K314" s="63" t="n">
        <v>0</v>
      </c>
      <c r="L314" s="63" t="n">
        <v>0</v>
      </c>
      <c r="M314" s="63" t="n"/>
      <c r="N314" s="63" t="n">
        <v>8503867.54</v>
      </c>
      <c r="O314" s="63" t="n">
        <v>0</v>
      </c>
      <c r="P314" s="63" t="n">
        <v>0</v>
      </c>
      <c r="Q314" s="63" t="n">
        <v>0</v>
      </c>
      <c r="R314" s="63" t="n">
        <v>0</v>
      </c>
      <c r="S314" s="68" t="n">
        <v>56017.28</v>
      </c>
      <c r="T314" s="68" t="n">
        <v>20428.82</v>
      </c>
      <c r="U314" s="79" t="n"/>
      <c r="V314" s="55" t="e">
        <f aca="false" ca="false" dt2D="false" dtr="false" t="normal">+F314-'[2]Приложение №1'!$N314</f>
        <v>#GETTING_DATA</v>
      </c>
    </row>
    <row customHeight="true" ht="15" outlineLevel="0" r="315">
      <c r="A315" s="59" t="n">
        <f aca="false" ca="false" dt2D="false" dtr="false" t="normal">+A314+1</f>
        <v>295</v>
      </c>
      <c r="B315" s="60" t="n">
        <f aca="false" ca="false" dt2D="false" dtr="false" t="normal">+B314+1</f>
        <v>29</v>
      </c>
      <c r="C315" s="70" t="s">
        <v>78</v>
      </c>
      <c r="D315" s="70" t="s">
        <v>344</v>
      </c>
      <c r="E315" s="1" t="n">
        <v>2020</v>
      </c>
      <c r="F315" s="65" t="n">
        <v>8444359.32</v>
      </c>
      <c r="G315" s="63" t="n">
        <v>0</v>
      </c>
      <c r="H315" s="63" t="n">
        <v>0</v>
      </c>
      <c r="I315" s="63" t="n">
        <v>0</v>
      </c>
      <c r="J315" s="63" t="n">
        <v>0</v>
      </c>
      <c r="K315" s="63" t="n">
        <v>0</v>
      </c>
      <c r="L315" s="63" t="n">
        <v>0</v>
      </c>
      <c r="M315" s="63" t="n"/>
      <c r="N315" s="63" t="n">
        <v>8368363.97</v>
      </c>
      <c r="O315" s="63" t="n">
        <v>0</v>
      </c>
      <c r="P315" s="63" t="n">
        <v>0</v>
      </c>
      <c r="Q315" s="63" t="n">
        <v>0</v>
      </c>
      <c r="R315" s="63" t="n">
        <v>0</v>
      </c>
      <c r="S315" s="68" t="n">
        <v>55747.23</v>
      </c>
      <c r="T315" s="68" t="n">
        <v>20248.12</v>
      </c>
      <c r="U315" s="79" t="n"/>
      <c r="V315" s="55" t="e">
        <f aca="false" ca="false" dt2D="false" dtr="false" t="normal">+F315-'[2]Приложение №1'!$N315</f>
        <v>#GETTING_DATA</v>
      </c>
    </row>
    <row customHeight="true" ht="15" outlineLevel="0" r="316">
      <c r="A316" s="59" t="n">
        <f aca="false" ca="false" dt2D="false" dtr="false" t="normal">+A315+1</f>
        <v>296</v>
      </c>
      <c r="B316" s="60" t="n">
        <f aca="false" ca="false" dt2D="false" dtr="false" t="normal">+B315+1</f>
        <v>30</v>
      </c>
      <c r="C316" s="70" t="s">
        <v>78</v>
      </c>
      <c r="D316" s="70" t="s">
        <v>89</v>
      </c>
      <c r="E316" s="1" t="n">
        <v>2020</v>
      </c>
      <c r="F316" s="65" t="n">
        <v>1573281.42</v>
      </c>
      <c r="G316" s="68" t="n">
        <v>0</v>
      </c>
      <c r="H316" s="68" t="n">
        <v>0</v>
      </c>
      <c r="I316" s="68" t="n">
        <v>0</v>
      </c>
      <c r="J316" s="68" t="n">
        <v>0</v>
      </c>
      <c r="K316" s="68" t="n">
        <v>0</v>
      </c>
      <c r="L316" s="63" t="n">
        <v>0</v>
      </c>
      <c r="M316" s="68" t="n"/>
      <c r="N316" s="63" t="n">
        <v>0</v>
      </c>
      <c r="O316" s="68" t="n">
        <v>0</v>
      </c>
      <c r="P316" s="63" t="n">
        <v>0</v>
      </c>
      <c r="Q316" s="68" t="n">
        <v>1573281.42</v>
      </c>
      <c r="R316" s="68" t="n">
        <v>0</v>
      </c>
      <c r="S316" s="68" t="n"/>
      <c r="T316" s="68" t="n"/>
      <c r="U316" s="79" t="n"/>
      <c r="V316" s="55" t="e">
        <f aca="false" ca="false" dt2D="false" dtr="false" t="normal">+F316-'[2]Приложение №1'!$N316</f>
        <v>#GETTING_DATA</v>
      </c>
    </row>
    <row customFormat="true" customHeight="true" ht="15" outlineLevel="0" r="317" s="109">
      <c r="A317" s="59" t="n">
        <f aca="false" ca="false" dt2D="false" dtr="false" t="normal">+A316+1</f>
        <v>297</v>
      </c>
      <c r="B317" s="60" t="n">
        <f aca="false" ca="false" dt2D="false" dtr="false" t="normal">+B316+1</f>
        <v>31</v>
      </c>
      <c r="C317" s="70" t="s">
        <v>345</v>
      </c>
      <c r="D317" s="70" t="s">
        <v>346</v>
      </c>
      <c r="E317" s="1" t="n">
        <v>2020</v>
      </c>
      <c r="F317" s="65" t="n">
        <v>9625093</v>
      </c>
      <c r="G317" s="63" t="n">
        <v>0</v>
      </c>
      <c r="H317" s="63" t="n">
        <v>0</v>
      </c>
      <c r="I317" s="63" t="n">
        <v>0</v>
      </c>
      <c r="J317" s="63" t="n">
        <v>0</v>
      </c>
      <c r="K317" s="63" t="n">
        <v>0</v>
      </c>
      <c r="L317" s="63" t="n">
        <v>0</v>
      </c>
      <c r="M317" s="63" t="n">
        <v>0</v>
      </c>
      <c r="N317" s="63" t="n">
        <v>9197845</v>
      </c>
      <c r="O317" s="63" t="n">
        <v>0</v>
      </c>
      <c r="P317" s="63" t="n">
        <v>0</v>
      </c>
      <c r="Q317" s="63" t="n">
        <v>0</v>
      </c>
      <c r="R317" s="63" t="n">
        <v>0</v>
      </c>
      <c r="S317" s="68" t="n">
        <v>220828</v>
      </c>
      <c r="T317" s="68" t="n">
        <v>24000</v>
      </c>
      <c r="U317" s="79" t="n">
        <v>182420</v>
      </c>
      <c r="V317" s="55" t="e">
        <f aca="false" ca="false" dt2D="false" dtr="false" t="normal">+F317-'[2]Приложение №1'!$N317</f>
        <v>#GETTING_DATA</v>
      </c>
    </row>
    <row customHeight="true" ht="15" outlineLevel="0" r="318">
      <c r="A318" s="59" t="n">
        <f aca="false" ca="false" dt2D="false" dtr="false" t="normal">+A317+1</f>
        <v>298</v>
      </c>
      <c r="B318" s="60" t="n">
        <f aca="false" ca="false" dt2D="false" dtr="false" t="normal">+B317+1</f>
        <v>32</v>
      </c>
      <c r="C318" s="70" t="s">
        <v>78</v>
      </c>
      <c r="D318" s="70" t="s">
        <v>347</v>
      </c>
      <c r="E318" s="1" t="n">
        <v>2020</v>
      </c>
      <c r="F318" s="65" t="n">
        <v>8581934.38</v>
      </c>
      <c r="G318" s="63" t="n">
        <v>0</v>
      </c>
      <c r="H318" s="63" t="n">
        <v>0</v>
      </c>
      <c r="I318" s="63" t="n">
        <v>0</v>
      </c>
      <c r="J318" s="63" t="n">
        <v>0</v>
      </c>
      <c r="K318" s="63" t="n">
        <v>0</v>
      </c>
      <c r="L318" s="63" t="n">
        <v>0</v>
      </c>
      <c r="M318" s="63" t="n"/>
      <c r="N318" s="63" t="n">
        <v>8503225.53</v>
      </c>
      <c r="O318" s="63" t="n">
        <v>0</v>
      </c>
      <c r="P318" s="63" t="n">
        <v>0</v>
      </c>
      <c r="Q318" s="63" t="n">
        <v>0</v>
      </c>
      <c r="R318" s="63" t="n">
        <v>0</v>
      </c>
      <c r="S318" s="68" t="n">
        <v>55160.08</v>
      </c>
      <c r="T318" s="68" t="n">
        <v>23548.77</v>
      </c>
      <c r="U318" s="79" t="n"/>
      <c r="V318" s="55" t="e">
        <f aca="false" ca="false" dt2D="false" dtr="false" t="normal">+F318-'[2]Приложение №1'!$N318</f>
        <v>#GETTING_DATA</v>
      </c>
    </row>
    <row customHeight="true" ht="15" outlineLevel="0" r="319">
      <c r="A319" s="59" t="n">
        <f aca="false" ca="false" dt2D="false" dtr="false" t="normal">+A318+1</f>
        <v>299</v>
      </c>
      <c r="B319" s="60" t="n">
        <f aca="false" ca="false" dt2D="false" dtr="false" t="normal">+B318+1</f>
        <v>33</v>
      </c>
      <c r="C319" s="70" t="s">
        <v>178</v>
      </c>
      <c r="D319" s="70" t="s">
        <v>348</v>
      </c>
      <c r="E319" s="1" t="n">
        <v>2020</v>
      </c>
      <c r="F319" s="65" t="n">
        <v>683174.01</v>
      </c>
      <c r="G319" s="63" t="n"/>
      <c r="H319" s="63" t="n"/>
      <c r="I319" s="68" t="n">
        <v>683174.01</v>
      </c>
      <c r="J319" s="68" t="n"/>
      <c r="K319" s="63" t="n"/>
      <c r="L319" s="63" t="n"/>
      <c r="M319" s="68" t="n"/>
      <c r="N319" s="63" t="n"/>
      <c r="O319" s="63" t="n"/>
      <c r="P319" s="63" t="n"/>
      <c r="Q319" s="63" t="n"/>
      <c r="R319" s="63" t="n"/>
      <c r="S319" s="68" t="n"/>
      <c r="T319" s="68" t="n"/>
      <c r="U319" s="79" t="n"/>
      <c r="V319" s="55" t="e">
        <f aca="false" ca="false" dt2D="false" dtr="false" t="normal">+F319-'[2]Приложение №1'!$N319</f>
        <v>#GETTING_DATA</v>
      </c>
    </row>
    <row customHeight="true" ht="15" outlineLevel="0" r="320">
      <c r="A320" s="59" t="n">
        <f aca="false" ca="false" dt2D="false" dtr="false" t="normal">+A319+1</f>
        <v>300</v>
      </c>
      <c r="B320" s="60" t="n">
        <f aca="false" ca="false" dt2D="false" dtr="false" t="normal">+B319+1</f>
        <v>34</v>
      </c>
      <c r="C320" s="70" t="s">
        <v>58</v>
      </c>
      <c r="D320" s="70" t="s">
        <v>349</v>
      </c>
      <c r="E320" s="1" t="n">
        <v>2020</v>
      </c>
      <c r="F320" s="65" t="n">
        <v>1405529.29</v>
      </c>
      <c r="G320" s="68" t="n">
        <v>1405529.29</v>
      </c>
      <c r="H320" s="63" t="n">
        <v>0</v>
      </c>
      <c r="I320" s="63" t="n">
        <v>0</v>
      </c>
      <c r="J320" s="63" t="n">
        <v>0</v>
      </c>
      <c r="K320" s="63" t="n">
        <v>0</v>
      </c>
      <c r="L320" s="63" t="n">
        <v>0</v>
      </c>
      <c r="M320" s="68" t="n">
        <v>0</v>
      </c>
      <c r="N320" s="63" t="n">
        <v>0</v>
      </c>
      <c r="O320" s="63" t="n">
        <v>0</v>
      </c>
      <c r="P320" s="63" t="n">
        <v>0</v>
      </c>
      <c r="Q320" s="68" t="n"/>
      <c r="R320" s="63" t="n">
        <v>0</v>
      </c>
      <c r="S320" s="68" t="n"/>
      <c r="T320" s="68" t="n"/>
      <c r="U320" s="79" t="n"/>
      <c r="V320" s="55" t="e">
        <f aca="false" ca="false" dt2D="false" dtr="false" t="normal">+F320-'[2]Приложение №1'!$N320</f>
        <v>#GETTING_DATA</v>
      </c>
    </row>
    <row customHeight="true" ht="15" outlineLevel="0" r="321">
      <c r="A321" s="59" t="n">
        <f aca="false" ca="false" dt2D="false" dtr="false" t="normal">+A320+1</f>
        <v>301</v>
      </c>
      <c r="B321" s="60" t="n">
        <f aca="false" ca="false" dt2D="false" dtr="false" t="normal">+B320+1</f>
        <v>35</v>
      </c>
      <c r="C321" s="70" t="s">
        <v>58</v>
      </c>
      <c r="D321" s="70" t="s">
        <v>110</v>
      </c>
      <c r="E321" s="1" t="n">
        <v>2020</v>
      </c>
      <c r="F321" s="65" t="n">
        <v>1592311.23</v>
      </c>
      <c r="G321" s="68" t="n">
        <v>1592311.23</v>
      </c>
      <c r="H321" s="63" t="n">
        <v>0</v>
      </c>
      <c r="I321" s="63" t="n">
        <v>0</v>
      </c>
      <c r="J321" s="63" t="n">
        <v>0</v>
      </c>
      <c r="K321" s="63" t="n">
        <v>0</v>
      </c>
      <c r="L321" s="63" t="n">
        <v>0</v>
      </c>
      <c r="M321" s="68" t="n">
        <v>0</v>
      </c>
      <c r="N321" s="63" t="n">
        <v>0</v>
      </c>
      <c r="O321" s="63" t="n">
        <v>0</v>
      </c>
      <c r="P321" s="63" t="n">
        <v>0</v>
      </c>
      <c r="Q321" s="63" t="n">
        <v>0</v>
      </c>
      <c r="R321" s="63" t="n">
        <v>0</v>
      </c>
      <c r="S321" s="68" t="n"/>
      <c r="T321" s="68" t="n"/>
      <c r="U321" s="79" t="n"/>
      <c r="V321" s="55" t="e">
        <f aca="false" ca="false" dt2D="false" dtr="false" t="normal">+F321-'[2]Приложение №1'!$N321</f>
        <v>#GETTING_DATA</v>
      </c>
    </row>
    <row customHeight="true" ht="15" outlineLevel="0" r="322">
      <c r="A322" s="59" t="n">
        <f aca="false" ca="false" dt2D="false" dtr="false" t="normal">+A321+1</f>
        <v>302</v>
      </c>
      <c r="B322" s="60" t="n">
        <f aca="false" ca="false" dt2D="false" dtr="false" t="normal">+B321+1</f>
        <v>36</v>
      </c>
      <c r="C322" s="70" t="s">
        <v>58</v>
      </c>
      <c r="D322" s="70" t="s">
        <v>59</v>
      </c>
      <c r="E322" s="1" t="n">
        <v>2020</v>
      </c>
      <c r="F322" s="65" t="n">
        <v>970368.07</v>
      </c>
      <c r="G322" s="68" t="n">
        <v>970368.07</v>
      </c>
      <c r="H322" s="63" t="n">
        <v>0</v>
      </c>
      <c r="I322" s="63" t="n">
        <v>0</v>
      </c>
      <c r="J322" s="63" t="n">
        <v>0</v>
      </c>
      <c r="K322" s="63" t="n">
        <v>0</v>
      </c>
      <c r="L322" s="63" t="n">
        <v>0</v>
      </c>
      <c r="M322" s="68" t="n">
        <v>0</v>
      </c>
      <c r="N322" s="63" t="n">
        <v>0</v>
      </c>
      <c r="O322" s="63" t="n">
        <v>0</v>
      </c>
      <c r="P322" s="63" t="n">
        <v>0</v>
      </c>
      <c r="Q322" s="63" t="n">
        <v>0</v>
      </c>
      <c r="R322" s="63" t="n">
        <v>0</v>
      </c>
      <c r="S322" s="68" t="n"/>
      <c r="T322" s="68" t="n"/>
      <c r="U322" s="79" t="n"/>
      <c r="V322" s="55" t="e">
        <f aca="false" ca="false" dt2D="false" dtr="false" t="normal">+F322-'[2]Приложение №1'!$N322</f>
        <v>#GETTING_DATA</v>
      </c>
    </row>
    <row customHeight="true" ht="15" outlineLevel="0" r="323">
      <c r="A323" s="59" t="n">
        <f aca="false" ca="false" dt2D="false" dtr="false" t="normal">+A322+1</f>
        <v>303</v>
      </c>
      <c r="B323" s="60" t="n">
        <f aca="false" ca="false" dt2D="false" dtr="false" t="normal">+B322+1</f>
        <v>37</v>
      </c>
      <c r="C323" s="70" t="s">
        <v>58</v>
      </c>
      <c r="D323" s="70" t="s">
        <v>350</v>
      </c>
      <c r="E323" s="1" t="n">
        <v>2020</v>
      </c>
      <c r="F323" s="65" t="n">
        <v>1241843.9</v>
      </c>
      <c r="G323" s="63" t="n">
        <v>0</v>
      </c>
      <c r="H323" s="63" t="n">
        <v>0</v>
      </c>
      <c r="I323" s="63" t="n">
        <v>0</v>
      </c>
      <c r="J323" s="63" t="n">
        <v>0</v>
      </c>
      <c r="K323" s="63" t="n">
        <v>0</v>
      </c>
      <c r="L323" s="63" t="n">
        <v>0</v>
      </c>
      <c r="M323" s="63" t="n">
        <v>0</v>
      </c>
      <c r="N323" s="63" t="n">
        <v>0</v>
      </c>
      <c r="O323" s="63" t="n">
        <v>0</v>
      </c>
      <c r="P323" s="63" t="n">
        <v>0</v>
      </c>
      <c r="Q323" s="68" t="n">
        <v>1241843.9</v>
      </c>
      <c r="R323" s="63" t="n">
        <v>0</v>
      </c>
      <c r="S323" s="68" t="n"/>
      <c r="T323" s="68" t="n"/>
      <c r="U323" s="79" t="n"/>
      <c r="V323" s="55" t="e">
        <f aca="false" ca="false" dt2D="false" dtr="false" t="normal">+F323-'[2]Приложение №1'!$N323</f>
        <v>#GETTING_DATA</v>
      </c>
    </row>
    <row customHeight="true" ht="15" outlineLevel="0" r="324">
      <c r="A324" s="59" t="n">
        <f aca="false" ca="false" dt2D="false" dtr="false" t="normal">+A323+1</f>
        <v>304</v>
      </c>
      <c r="B324" s="60" t="n">
        <f aca="false" ca="false" dt2D="false" dtr="false" t="normal">+B323+1</f>
        <v>38</v>
      </c>
      <c r="C324" s="70" t="s">
        <v>58</v>
      </c>
      <c r="D324" s="70" t="s">
        <v>351</v>
      </c>
      <c r="E324" s="1" t="n">
        <v>2020</v>
      </c>
      <c r="F324" s="65" t="n">
        <v>1460462.18</v>
      </c>
      <c r="G324" s="68" t="n">
        <v>0</v>
      </c>
      <c r="H324" s="63" t="n">
        <v>0</v>
      </c>
      <c r="I324" s="63" t="n">
        <v>0</v>
      </c>
      <c r="J324" s="63" t="n">
        <v>0</v>
      </c>
      <c r="K324" s="63" t="n">
        <v>0</v>
      </c>
      <c r="L324" s="63" t="n">
        <v>0</v>
      </c>
      <c r="M324" s="68" t="n">
        <v>0</v>
      </c>
      <c r="N324" s="63" t="n">
        <v>0</v>
      </c>
      <c r="O324" s="63" t="n">
        <v>0</v>
      </c>
      <c r="P324" s="63" t="n">
        <v>0</v>
      </c>
      <c r="Q324" s="63" t="n">
        <v>1460462.18</v>
      </c>
      <c r="R324" s="63" t="n">
        <v>0</v>
      </c>
      <c r="S324" s="68" t="n"/>
      <c r="T324" s="68" t="n"/>
      <c r="U324" s="79" t="n"/>
      <c r="V324" s="55" t="e">
        <f aca="false" ca="false" dt2D="false" dtr="false" t="normal">+F324-'[2]Приложение №1'!$N324</f>
        <v>#GETTING_DATA</v>
      </c>
    </row>
    <row customHeight="true" ht="15" outlineLevel="0" r="325">
      <c r="A325" s="59" t="n">
        <f aca="false" ca="false" dt2D="false" dtr="false" t="normal">+A324+1</f>
        <v>305</v>
      </c>
      <c r="B325" s="60" t="n">
        <f aca="false" ca="false" dt2D="false" dtr="false" t="normal">+B324+1</f>
        <v>39</v>
      </c>
      <c r="C325" s="70" t="s">
        <v>58</v>
      </c>
      <c r="D325" s="70" t="s">
        <v>352</v>
      </c>
      <c r="E325" s="1" t="n">
        <v>2020</v>
      </c>
      <c r="F325" s="65" t="n">
        <v>3313034.8</v>
      </c>
      <c r="G325" s="63" t="n">
        <v>0</v>
      </c>
      <c r="H325" s="63" t="n">
        <v>0</v>
      </c>
      <c r="I325" s="63" t="n">
        <v>0</v>
      </c>
      <c r="J325" s="63" t="n">
        <v>0</v>
      </c>
      <c r="K325" s="63" t="n">
        <v>0</v>
      </c>
      <c r="L325" s="63" t="n">
        <v>0</v>
      </c>
      <c r="M325" s="63" t="n"/>
      <c r="N325" s="63" t="n">
        <v>3258374.39</v>
      </c>
      <c r="O325" s="63" t="n">
        <v>0</v>
      </c>
      <c r="P325" s="63" t="n">
        <v>0</v>
      </c>
      <c r="Q325" s="63" t="n">
        <v>0</v>
      </c>
      <c r="R325" s="63" t="n">
        <v>0</v>
      </c>
      <c r="S325" s="68" t="n">
        <v>40301.84</v>
      </c>
      <c r="T325" s="68" t="n">
        <v>14358.57</v>
      </c>
      <c r="U325" s="79" t="n"/>
      <c r="V325" s="55" t="e">
        <f aca="false" ca="false" dt2D="false" dtr="false" t="normal">+F325-'[2]Приложение №1'!$N325</f>
        <v>#GETTING_DATA</v>
      </c>
    </row>
    <row customFormat="true" ht="15" outlineLevel="0" r="326" s="119">
      <c r="A326" s="73" t="n"/>
      <c r="B326" s="74" t="n"/>
      <c r="C326" s="83" t="n"/>
      <c r="D326" s="84" t="s">
        <v>353</v>
      </c>
      <c r="E326" s="1" t="n"/>
      <c r="F326" s="167" t="n">
        <f aca="false" ca="false" dt2D="false" dtr="false" t="normal">SUM(G326:U326)</f>
        <v>79686155.77139999</v>
      </c>
      <c r="G326" s="167" t="n">
        <f aca="false" ca="false" dt2D="false" dtr="false" t="normal">SUM(G327:G340)</f>
        <v>0</v>
      </c>
      <c r="H326" s="167" t="n">
        <f aca="false" ca="false" dt2D="false" dtr="false" t="normal">SUM(H327:H340)</f>
        <v>0</v>
      </c>
      <c r="I326" s="167" t="n">
        <f aca="false" ca="false" dt2D="false" dtr="false" t="normal">SUM(I327:I340)</f>
        <v>0</v>
      </c>
      <c r="J326" s="167" t="n">
        <f aca="false" ca="false" dt2D="false" dtr="false" t="normal">SUM(J327:J340)</f>
        <v>0</v>
      </c>
      <c r="K326" s="167" t="n">
        <f aca="false" ca="false" dt2D="false" dtr="false" t="normal">SUM(K327:K340)</f>
        <v>0</v>
      </c>
      <c r="L326" s="167" t="n">
        <f aca="false" ca="false" dt2D="false" dtr="false" t="normal">SUM(L327:L340)</f>
        <v>0</v>
      </c>
      <c r="M326" s="167" t="n">
        <f aca="false" ca="false" dt2D="false" dtr="false" t="normal">SUM(M327:M340)</f>
        <v>0</v>
      </c>
      <c r="N326" s="167" t="n">
        <f aca="false" ca="false" dt2D="false" dtr="false" t="normal">SUM(N327:N340)</f>
        <v>78677566.1414</v>
      </c>
      <c r="O326" s="167" t="n">
        <f aca="false" ca="false" dt2D="false" dtr="false" t="normal">SUM(O327:O340)</f>
        <v>0</v>
      </c>
      <c r="P326" s="167" t="n">
        <f aca="false" ca="false" dt2D="false" dtr="false" t="normal">SUM(P327:P340)</f>
        <v>0</v>
      </c>
      <c r="Q326" s="167" t="n">
        <f aca="false" ca="false" dt2D="false" dtr="false" t="normal">SUM(Q327:Q340)</f>
        <v>0</v>
      </c>
      <c r="R326" s="167" t="n">
        <f aca="false" ca="false" dt2D="false" dtr="false" t="normal">SUM(R327:R340)</f>
        <v>0</v>
      </c>
      <c r="S326" s="167" t="n">
        <f aca="false" ca="false" dt2D="false" dtr="false" t="normal">SUM(S327:S340)</f>
        <v>772820.3599999999</v>
      </c>
      <c r="T326" s="167" t="n">
        <f aca="false" ca="false" dt2D="false" dtr="false" t="normal">SUM(T327:T340)</f>
        <v>235769.27000000002</v>
      </c>
      <c r="U326" s="167" t="n">
        <f aca="false" ca="false" dt2D="false" dtr="false" t="normal">SUM(U327:U340)</f>
        <v>0</v>
      </c>
      <c r="V326" s="55" t="e">
        <f aca="false" ca="false" dt2D="false" dtr="false" t="normal">+F326-'[2]Приложение №1'!$N326</f>
        <v>#GETTING_DATA</v>
      </c>
    </row>
    <row customHeight="true" ht="15" outlineLevel="0" r="327">
      <c r="A327" s="59" t="n">
        <f aca="false" ca="false" dt2D="false" dtr="false" t="normal">A325+1</f>
        <v>306</v>
      </c>
      <c r="B327" s="60" t="n">
        <v>1</v>
      </c>
      <c r="C327" s="70" t="s">
        <v>54</v>
      </c>
      <c r="D327" s="70" t="s">
        <v>260</v>
      </c>
      <c r="E327" s="1" t="n">
        <v>2020</v>
      </c>
      <c r="F327" s="65" t="n">
        <v>3163571.8744</v>
      </c>
      <c r="G327" s="63" t="n">
        <v>0</v>
      </c>
      <c r="H327" s="63" t="n">
        <v>0</v>
      </c>
      <c r="I327" s="63" t="n">
        <v>0</v>
      </c>
      <c r="J327" s="63" t="n">
        <v>0</v>
      </c>
      <c r="K327" s="63" t="n">
        <v>0</v>
      </c>
      <c r="L327" s="63" t="n">
        <v>0</v>
      </c>
      <c r="M327" s="63" t="n"/>
      <c r="N327" s="63" t="n">
        <v>3104109.8344</v>
      </c>
      <c r="O327" s="63" t="n">
        <v>0</v>
      </c>
      <c r="P327" s="63" t="n">
        <v>0</v>
      </c>
      <c r="Q327" s="68" t="n"/>
      <c r="R327" s="63" t="n">
        <v>0</v>
      </c>
      <c r="S327" s="68" t="n">
        <v>41997.33</v>
      </c>
      <c r="T327" s="68" t="n">
        <v>17464.71</v>
      </c>
      <c r="U327" s="79" t="n"/>
      <c r="V327" s="55" t="e">
        <f aca="false" ca="false" dt2D="false" dtr="false" t="normal">+F327-'[2]Приложение №1'!$N327</f>
        <v>#GETTING_DATA</v>
      </c>
    </row>
    <row customHeight="true" ht="15" outlineLevel="0" r="328">
      <c r="A328" s="59" t="n">
        <f aca="false" ca="false" dt2D="false" dtr="false" t="normal">A327+1</f>
        <v>307</v>
      </c>
      <c r="B328" s="60" t="n">
        <f aca="false" ca="false" dt2D="false" dtr="false" t="normal">B327+1</f>
        <v>2</v>
      </c>
      <c r="C328" s="70" t="s">
        <v>54</v>
      </c>
      <c r="D328" s="70" t="s">
        <v>354</v>
      </c>
      <c r="E328" s="1" t="n">
        <v>2020</v>
      </c>
      <c r="F328" s="65" t="n">
        <v>3066140.0262</v>
      </c>
      <c r="G328" s="63" t="n">
        <v>0</v>
      </c>
      <c r="H328" s="63" t="n">
        <v>0</v>
      </c>
      <c r="I328" s="63" t="n">
        <v>0</v>
      </c>
      <c r="J328" s="63" t="n">
        <v>0</v>
      </c>
      <c r="K328" s="63" t="n">
        <v>0</v>
      </c>
      <c r="L328" s="63" t="n">
        <v>0</v>
      </c>
      <c r="M328" s="63" t="n"/>
      <c r="N328" s="63" t="n">
        <v>3007706.7062</v>
      </c>
      <c r="O328" s="63" t="n">
        <v>0</v>
      </c>
      <c r="P328" s="63" t="n">
        <v>0</v>
      </c>
      <c r="Q328" s="68" t="n"/>
      <c r="R328" s="63" t="n">
        <v>0</v>
      </c>
      <c r="S328" s="68" t="n">
        <v>41212.55</v>
      </c>
      <c r="T328" s="68" t="n">
        <v>17220.77</v>
      </c>
      <c r="U328" s="79" t="n"/>
      <c r="V328" s="55" t="e">
        <f aca="false" ca="false" dt2D="false" dtr="false" t="normal">+F328-'[2]Приложение №1'!$N328</f>
        <v>#GETTING_DATA</v>
      </c>
    </row>
    <row customHeight="true" ht="15" outlineLevel="0" r="329">
      <c r="A329" s="59" t="n">
        <f aca="false" ca="false" dt2D="false" dtr="false" t="normal">A328+1</f>
        <v>308</v>
      </c>
      <c r="B329" s="60" t="n">
        <f aca="false" ca="false" dt2D="false" dtr="false" t="normal">B328+1</f>
        <v>3</v>
      </c>
      <c r="C329" s="70" t="s">
        <v>54</v>
      </c>
      <c r="D329" s="70" t="s">
        <v>355</v>
      </c>
      <c r="E329" s="1" t="n">
        <v>2020</v>
      </c>
      <c r="F329" s="65" t="n">
        <v>3128277.2656</v>
      </c>
      <c r="G329" s="63" t="n"/>
      <c r="H329" s="63" t="n"/>
      <c r="I329" s="63" t="n"/>
      <c r="J329" s="63" t="n"/>
      <c r="K329" s="63" t="n">
        <v>0</v>
      </c>
      <c r="L329" s="63" t="n">
        <v>0</v>
      </c>
      <c r="M329" s="63" t="n"/>
      <c r="N329" s="63" t="n">
        <v>3068469.1056</v>
      </c>
      <c r="O329" s="63" t="n">
        <v>0</v>
      </c>
      <c r="P329" s="68" t="n"/>
      <c r="Q329" s="63" t="n">
        <v>0</v>
      </c>
      <c r="R329" s="63" t="n">
        <v>0</v>
      </c>
      <c r="S329" s="68" t="n">
        <v>42434.61</v>
      </c>
      <c r="T329" s="68" t="n">
        <v>17373.55</v>
      </c>
      <c r="U329" s="79" t="n"/>
      <c r="V329" s="55" t="e">
        <f aca="false" ca="false" dt2D="false" dtr="false" t="normal">+F329-'[2]Приложение №1'!$N329</f>
        <v>#GETTING_DATA</v>
      </c>
    </row>
    <row customHeight="true" ht="15" outlineLevel="0" r="330">
      <c r="A330" s="59" t="n">
        <f aca="false" ca="false" dt2D="false" dtr="false" t="normal">A329+1</f>
        <v>309</v>
      </c>
      <c r="B330" s="60" t="n">
        <f aca="false" ca="false" dt2D="false" dtr="false" t="normal">B329+1</f>
        <v>4</v>
      </c>
      <c r="C330" s="70" t="s">
        <v>54</v>
      </c>
      <c r="D330" s="70" t="s">
        <v>356</v>
      </c>
      <c r="E330" s="1" t="n">
        <v>2020</v>
      </c>
      <c r="F330" s="65" t="n">
        <v>3162140.5024</v>
      </c>
      <c r="G330" s="63" t="n">
        <v>0</v>
      </c>
      <c r="H330" s="63" t="n">
        <v>0</v>
      </c>
      <c r="I330" s="63" t="n">
        <v>0</v>
      </c>
      <c r="J330" s="63" t="n">
        <v>0</v>
      </c>
      <c r="K330" s="63" t="n">
        <v>0</v>
      </c>
      <c r="L330" s="63" t="n">
        <v>0</v>
      </c>
      <c r="M330" s="63" t="n"/>
      <c r="N330" s="63" t="n">
        <v>3102645.3524</v>
      </c>
      <c r="O330" s="63" t="n">
        <v>0</v>
      </c>
      <c r="P330" s="63" t="n">
        <v>0</v>
      </c>
      <c r="Q330" s="63" t="n">
        <v>0</v>
      </c>
      <c r="R330" s="63" t="n">
        <v>0</v>
      </c>
      <c r="S330" s="68" t="n">
        <v>42206.12</v>
      </c>
      <c r="T330" s="68" t="n">
        <v>17289.03</v>
      </c>
      <c r="U330" s="79" t="n"/>
      <c r="V330" s="55" t="e">
        <f aca="false" ca="false" dt2D="false" dtr="false" t="normal">+F330-'[2]Приложение №1'!$N330</f>
        <v>#GETTING_DATA</v>
      </c>
    </row>
    <row customHeight="true" ht="15" outlineLevel="0" r="331">
      <c r="A331" s="59" t="n">
        <f aca="false" ca="false" dt2D="false" dtr="false" t="normal">A330+1</f>
        <v>310</v>
      </c>
      <c r="B331" s="60" t="n">
        <f aca="false" ca="false" dt2D="false" dtr="false" t="normal">B330+1</f>
        <v>5</v>
      </c>
      <c r="C331" s="70" t="s">
        <v>78</v>
      </c>
      <c r="D331" s="70" t="s">
        <v>357</v>
      </c>
      <c r="E331" s="1" t="n">
        <v>2020</v>
      </c>
      <c r="F331" s="65" t="n">
        <v>8461720.08</v>
      </c>
      <c r="G331" s="63" t="n">
        <v>0</v>
      </c>
      <c r="H331" s="63" t="n">
        <v>0</v>
      </c>
      <c r="I331" s="63" t="n">
        <v>0</v>
      </c>
      <c r="J331" s="63" t="n">
        <v>0</v>
      </c>
      <c r="K331" s="63" t="n">
        <v>0</v>
      </c>
      <c r="L331" s="63" t="n">
        <v>0</v>
      </c>
      <c r="M331" s="63" t="n"/>
      <c r="N331" s="63" t="n">
        <v>8385361.53</v>
      </c>
      <c r="O331" s="63" t="n">
        <v>0</v>
      </c>
      <c r="P331" s="63" t="n">
        <v>0</v>
      </c>
      <c r="Q331" s="63" t="n">
        <v>0</v>
      </c>
      <c r="R331" s="63" t="n">
        <v>0</v>
      </c>
      <c r="S331" s="68" t="n">
        <v>55989.34</v>
      </c>
      <c r="T331" s="68" t="n">
        <v>20369.21</v>
      </c>
      <c r="U331" s="79" t="n"/>
      <c r="V331" s="55" t="e">
        <f aca="false" ca="false" dt2D="false" dtr="false" t="normal">+F331-'[2]Приложение №1'!$N331</f>
        <v>#GETTING_DATA</v>
      </c>
    </row>
    <row customHeight="true" ht="15" outlineLevel="0" r="332">
      <c r="A332" s="59" t="n">
        <f aca="false" ca="false" dt2D="false" dtr="false" t="normal">A331+1</f>
        <v>311</v>
      </c>
      <c r="B332" s="60" t="n">
        <f aca="false" ca="false" dt2D="false" dtr="false" t="normal">B331+1</f>
        <v>6</v>
      </c>
      <c r="C332" s="70" t="s">
        <v>78</v>
      </c>
      <c r="D332" s="70" t="s">
        <v>358</v>
      </c>
      <c r="E332" s="1" t="n">
        <v>2020</v>
      </c>
      <c r="F332" s="65" t="n">
        <v>11495264.01</v>
      </c>
      <c r="G332" s="63" t="n">
        <v>0</v>
      </c>
      <c r="H332" s="63" t="n">
        <v>0</v>
      </c>
      <c r="I332" s="63" t="n">
        <v>0</v>
      </c>
      <c r="J332" s="63" t="n">
        <v>0</v>
      </c>
      <c r="K332" s="63" t="n">
        <v>0</v>
      </c>
      <c r="L332" s="63" t="n">
        <v>0</v>
      </c>
      <c r="M332" s="63" t="n"/>
      <c r="N332" s="63" t="n">
        <v>11407575.81</v>
      </c>
      <c r="O332" s="63" t="n">
        <v>0</v>
      </c>
      <c r="P332" s="63" t="n">
        <v>0</v>
      </c>
      <c r="Q332" s="63" t="n">
        <v>0</v>
      </c>
      <c r="R332" s="63" t="n">
        <v>0</v>
      </c>
      <c r="S332" s="68" t="n">
        <v>64316.04</v>
      </c>
      <c r="T332" s="68" t="n">
        <v>23372.16</v>
      </c>
      <c r="U332" s="79" t="n"/>
      <c r="V332" s="55" t="e">
        <f aca="false" ca="false" dt2D="false" dtr="false" t="normal">+F332-'[2]Приложение №1'!$N332</f>
        <v>#GETTING_DATA</v>
      </c>
    </row>
    <row customHeight="true" ht="15" outlineLevel="0" r="333">
      <c r="A333" s="59" t="n">
        <f aca="false" ca="false" dt2D="false" dtr="false" t="normal">+A332+1</f>
        <v>312</v>
      </c>
      <c r="B333" s="60" t="n">
        <f aca="false" ca="false" dt2D="false" dtr="false" t="normal">+B332+1</f>
        <v>7</v>
      </c>
      <c r="C333" s="70" t="s">
        <v>78</v>
      </c>
      <c r="D333" s="70" t="s">
        <v>359</v>
      </c>
      <c r="E333" s="1" t="n">
        <v>2020</v>
      </c>
      <c r="F333" s="65" t="n">
        <v>5796527.92</v>
      </c>
      <c r="G333" s="63" t="n">
        <v>0</v>
      </c>
      <c r="H333" s="63" t="n">
        <v>0</v>
      </c>
      <c r="I333" s="63" t="n">
        <v>0</v>
      </c>
      <c r="J333" s="63" t="n">
        <v>0</v>
      </c>
      <c r="K333" s="63" t="n">
        <v>0</v>
      </c>
      <c r="L333" s="63" t="n">
        <v>0</v>
      </c>
      <c r="M333" s="63" t="n"/>
      <c r="N333" s="63" t="n">
        <v>5730114.82</v>
      </c>
      <c r="O333" s="63" t="n">
        <v>0</v>
      </c>
      <c r="P333" s="63" t="n">
        <v>0</v>
      </c>
      <c r="Q333" s="63" t="n">
        <v>0</v>
      </c>
      <c r="R333" s="63" t="n">
        <v>0</v>
      </c>
      <c r="S333" s="68" t="n">
        <v>48647.76</v>
      </c>
      <c r="T333" s="68" t="n">
        <v>17765.34</v>
      </c>
      <c r="U333" s="79" t="n"/>
      <c r="V333" s="55" t="e">
        <f aca="false" ca="false" dt2D="false" dtr="false" t="normal">+F333-'[2]Приложение №1'!$N333</f>
        <v>#GETTING_DATA</v>
      </c>
    </row>
    <row customHeight="true" ht="15" outlineLevel="0" r="334">
      <c r="A334" s="59" t="n">
        <f aca="false" ca="false" dt2D="false" dtr="false" t="normal">+A333+1</f>
        <v>313</v>
      </c>
      <c r="B334" s="60" t="n">
        <f aca="false" ca="false" dt2D="false" dtr="false" t="normal">+B333+1</f>
        <v>8</v>
      </c>
      <c r="C334" s="70" t="s">
        <v>78</v>
      </c>
      <c r="D334" s="70" t="s">
        <v>360</v>
      </c>
      <c r="E334" s="1" t="n">
        <v>2020</v>
      </c>
      <c r="F334" s="65" t="n">
        <v>5956275.85</v>
      </c>
      <c r="G334" s="63" t="n">
        <v>0</v>
      </c>
      <c r="H334" s="63" t="n">
        <v>0</v>
      </c>
      <c r="I334" s="63" t="n">
        <v>0</v>
      </c>
      <c r="J334" s="63" t="n">
        <v>0</v>
      </c>
      <c r="K334" s="63" t="n">
        <v>0</v>
      </c>
      <c r="L334" s="63" t="n">
        <v>0</v>
      </c>
      <c r="M334" s="63" t="n"/>
      <c r="N334" s="63" t="n">
        <v>5889008.24</v>
      </c>
      <c r="O334" s="63" t="n">
        <v>0</v>
      </c>
      <c r="P334" s="63" t="n">
        <v>0</v>
      </c>
      <c r="Q334" s="63" t="n">
        <v>0</v>
      </c>
      <c r="R334" s="63" t="n">
        <v>0</v>
      </c>
      <c r="S334" s="90" t="n">
        <v>49695.27</v>
      </c>
      <c r="T334" s="68" t="n">
        <v>17572.34</v>
      </c>
      <c r="U334" s="79" t="n"/>
      <c r="V334" s="55" t="e">
        <f aca="false" ca="false" dt2D="false" dtr="false" t="normal">+F334-'[2]Приложение №1'!$N334</f>
        <v>#GETTING_DATA</v>
      </c>
    </row>
    <row customHeight="true" ht="15" outlineLevel="0" r="335">
      <c r="A335" s="59" t="n">
        <f aca="false" ca="false" dt2D="false" dtr="false" t="normal">+A334+1</f>
        <v>314</v>
      </c>
      <c r="B335" s="60" t="n">
        <f aca="false" ca="false" dt2D="false" dtr="false" t="normal">+B334+1</f>
        <v>9</v>
      </c>
      <c r="C335" s="70" t="s">
        <v>78</v>
      </c>
      <c r="D335" s="70" t="s">
        <v>361</v>
      </c>
      <c r="E335" s="1" t="n">
        <v>2020</v>
      </c>
      <c r="F335" s="65" t="n">
        <v>5783315.67</v>
      </c>
      <c r="G335" s="63" t="n">
        <v>0</v>
      </c>
      <c r="H335" s="63" t="n">
        <v>0</v>
      </c>
      <c r="I335" s="63" t="n">
        <v>0</v>
      </c>
      <c r="J335" s="63" t="n">
        <v>0</v>
      </c>
      <c r="K335" s="63" t="n">
        <v>0</v>
      </c>
      <c r="L335" s="63" t="n">
        <v>0</v>
      </c>
      <c r="M335" s="63" t="n"/>
      <c r="N335" s="63" t="n">
        <v>5718382.3</v>
      </c>
      <c r="O335" s="63" t="n">
        <v>0</v>
      </c>
      <c r="P335" s="63" t="n">
        <v>0</v>
      </c>
      <c r="Q335" s="63" t="n">
        <v>0</v>
      </c>
      <c r="R335" s="67" t="n">
        <v>0</v>
      </c>
      <c r="S335" s="92" t="n">
        <v>47584.18</v>
      </c>
      <c r="T335" s="102" t="n">
        <v>17349.19</v>
      </c>
      <c r="U335" s="79" t="n"/>
      <c r="V335" s="55" t="e">
        <f aca="false" ca="false" dt2D="false" dtr="false" t="normal">+F335-'[2]Приложение №1'!$N335</f>
        <v>#GETTING_DATA</v>
      </c>
    </row>
    <row customHeight="true" ht="15" outlineLevel="0" r="336">
      <c r="A336" s="59" t="n">
        <f aca="false" ca="false" dt2D="false" dtr="false" t="normal">+A335+1</f>
        <v>315</v>
      </c>
      <c r="B336" s="60" t="n">
        <f aca="false" ca="false" dt2D="false" dtr="false" t="normal">+B335+1</f>
        <v>10</v>
      </c>
      <c r="C336" s="70" t="s">
        <v>106</v>
      </c>
      <c r="D336" s="70" t="s">
        <v>362</v>
      </c>
      <c r="E336" s="1" t="n">
        <v>2020</v>
      </c>
      <c r="F336" s="65" t="n">
        <v>3288576.452</v>
      </c>
      <c r="G336" s="63" t="n">
        <v>0</v>
      </c>
      <c r="H336" s="63" t="n">
        <v>0</v>
      </c>
      <c r="I336" s="63" t="n">
        <v>0</v>
      </c>
      <c r="J336" s="63" t="n">
        <v>0</v>
      </c>
      <c r="K336" s="63" t="n">
        <v>0</v>
      </c>
      <c r="L336" s="63" t="n">
        <v>0</v>
      </c>
      <c r="M336" s="63" t="n"/>
      <c r="N336" s="63" t="n">
        <v>3235022.632</v>
      </c>
      <c r="O336" s="63" t="n">
        <v>0</v>
      </c>
      <c r="P336" s="63" t="n">
        <v>0</v>
      </c>
      <c r="Q336" s="63" t="n">
        <v>0</v>
      </c>
      <c r="R336" s="63" t="n">
        <v>0</v>
      </c>
      <c r="S336" s="94" t="n">
        <v>39353.1</v>
      </c>
      <c r="T336" s="68" t="n">
        <v>14200.72</v>
      </c>
      <c r="U336" s="79" t="n"/>
      <c r="V336" s="55" t="e">
        <f aca="false" ca="false" dt2D="false" dtr="false" t="normal">+F336-'[2]Приложение №1'!$N336</f>
        <v>#GETTING_DATA</v>
      </c>
    </row>
    <row customHeight="true" ht="15" outlineLevel="0" r="337">
      <c r="A337" s="59" t="n">
        <f aca="false" ca="false" dt2D="false" dtr="false" t="normal">+A336+1</f>
        <v>316</v>
      </c>
      <c r="B337" s="60" t="n">
        <f aca="false" ca="false" dt2D="false" dtr="false" t="normal">+B336+1</f>
        <v>11</v>
      </c>
      <c r="C337" s="70" t="s">
        <v>58</v>
      </c>
      <c r="D337" s="70" t="s">
        <v>363</v>
      </c>
      <c r="E337" s="1" t="n">
        <v>2020</v>
      </c>
      <c r="F337" s="65" t="n">
        <v>9846825.06712</v>
      </c>
      <c r="G337" s="63" t="n">
        <v>0</v>
      </c>
      <c r="H337" s="63" t="n">
        <v>0</v>
      </c>
      <c r="I337" s="63" t="n">
        <v>0</v>
      </c>
      <c r="J337" s="63" t="n">
        <v>0</v>
      </c>
      <c r="K337" s="63" t="n">
        <v>0</v>
      </c>
      <c r="L337" s="63" t="n">
        <v>0</v>
      </c>
      <c r="M337" s="63" t="n"/>
      <c r="N337" s="63" t="n">
        <v>9781064.14712</v>
      </c>
      <c r="O337" s="63" t="n">
        <v>0</v>
      </c>
      <c r="P337" s="63" t="n">
        <v>0</v>
      </c>
      <c r="Q337" s="63" t="n">
        <v>0</v>
      </c>
      <c r="R337" s="63" t="n">
        <v>0</v>
      </c>
      <c r="S337" s="68" t="n">
        <v>48051.94</v>
      </c>
      <c r="T337" s="68" t="n">
        <v>17708.98</v>
      </c>
      <c r="U337" s="79" t="n"/>
      <c r="V337" s="55" t="e">
        <f aca="false" ca="false" dt2D="false" dtr="false" t="normal">+F337-'[2]Приложение №1'!$N337</f>
        <v>#GETTING_DATA</v>
      </c>
    </row>
    <row customHeight="true" ht="15" outlineLevel="0" r="338">
      <c r="A338" s="59" t="n">
        <f aca="false" ca="false" dt2D="false" dtr="false" t="normal">+A337+1</f>
        <v>317</v>
      </c>
      <c r="B338" s="60" t="n">
        <f aca="false" ca="false" dt2D="false" dtr="false" t="normal">+B337+1</f>
        <v>12</v>
      </c>
      <c r="C338" s="70" t="s">
        <v>58</v>
      </c>
      <c r="D338" s="70" t="s">
        <v>364</v>
      </c>
      <c r="E338" s="1" t="n">
        <v>2020</v>
      </c>
      <c r="F338" s="65" t="n">
        <v>13073314.88088</v>
      </c>
      <c r="G338" s="63" t="n">
        <v>0</v>
      </c>
      <c r="H338" s="63" t="n">
        <v>0</v>
      </c>
      <c r="I338" s="63" t="n">
        <v>0</v>
      </c>
      <c r="J338" s="63" t="n">
        <v>0</v>
      </c>
      <c r="K338" s="63" t="n">
        <v>0</v>
      </c>
      <c r="L338" s="63" t="n">
        <v>0</v>
      </c>
      <c r="M338" s="63" t="n"/>
      <c r="N338" s="63" t="n">
        <v>12988245.56088</v>
      </c>
      <c r="O338" s="63" t="n">
        <v>0</v>
      </c>
      <c r="P338" s="63" t="n">
        <v>0</v>
      </c>
      <c r="Q338" s="63" t="n">
        <v>0</v>
      </c>
      <c r="R338" s="63" t="n">
        <v>0</v>
      </c>
      <c r="S338" s="68" t="n">
        <v>61724.97</v>
      </c>
      <c r="T338" s="68" t="n">
        <v>23344.35</v>
      </c>
      <c r="U338" s="79" t="n"/>
      <c r="V338" s="55" t="e">
        <f aca="false" ca="false" dt2D="false" dtr="false" t="normal">+F338-'[2]Приложение №1'!$N338</f>
        <v>#GETTING_DATA</v>
      </c>
    </row>
    <row customHeight="true" ht="14.25" outlineLevel="0" r="339">
      <c r="A339" s="59" t="n">
        <f aca="false" ca="false" dt2D="false" dtr="false" t="normal">+A338+1</f>
        <v>318</v>
      </c>
      <c r="B339" s="60" t="n">
        <f aca="false" ca="false" dt2D="false" dtr="false" t="normal">+B338+1</f>
        <v>13</v>
      </c>
      <c r="C339" s="70" t="s">
        <v>58</v>
      </c>
      <c r="D339" s="70" t="s">
        <v>308</v>
      </c>
      <c r="E339" s="1" t="n">
        <v>2020</v>
      </c>
      <c r="F339" s="65" t="n">
        <v>3314879.2428</v>
      </c>
      <c r="G339" s="63" t="n">
        <v>0</v>
      </c>
      <c r="H339" s="63" t="n">
        <v>0</v>
      </c>
      <c r="I339" s="63" t="n">
        <v>0</v>
      </c>
      <c r="J339" s="63" t="n">
        <v>0</v>
      </c>
      <c r="K339" s="63" t="n">
        <v>0</v>
      </c>
      <c r="L339" s="63" t="n">
        <v>0</v>
      </c>
      <c r="M339" s="63" t="n"/>
      <c r="N339" s="63" t="n">
        <v>3259860.1028</v>
      </c>
      <c r="O339" s="63" t="n">
        <v>0</v>
      </c>
      <c r="P339" s="63" t="n">
        <v>0</v>
      </c>
      <c r="Q339" s="63" t="n">
        <v>0</v>
      </c>
      <c r="R339" s="63" t="n">
        <v>0</v>
      </c>
      <c r="S339" s="68" t="n">
        <v>40280.22</v>
      </c>
      <c r="T339" s="68" t="n">
        <v>14738.92</v>
      </c>
      <c r="U339" s="79" t="n"/>
      <c r="V339" s="55" t="e">
        <f aca="false" ca="false" dt2D="false" dtr="false" t="normal">+F339-'[2]Приложение №1'!$N339</f>
        <v>#GETTING_DATA</v>
      </c>
    </row>
    <row customHeight="true" ht="15" outlineLevel="0" r="340">
      <c r="A340" s="59" t="n">
        <f aca="false" ca="false" dt2D="false" dtr="false" t="normal">+A339+1</f>
        <v>319</v>
      </c>
      <c r="B340" s="60" t="n">
        <f aca="false" ca="false" dt2D="false" dtr="false" t="normal">+B339+1</f>
        <v>14</v>
      </c>
      <c r="C340" s="70" t="s">
        <v>99</v>
      </c>
      <c r="D340" s="70" t="s">
        <v>365</v>
      </c>
      <c r="E340" s="1" t="n">
        <v>2020</v>
      </c>
      <c r="F340" s="65" t="n">
        <v>149326.93</v>
      </c>
      <c r="G340" s="68" t="n"/>
      <c r="H340" s="68" t="n"/>
      <c r="I340" s="68" t="n"/>
      <c r="J340" s="68" t="n"/>
      <c r="K340" s="68" t="n"/>
      <c r="L340" s="68" t="n"/>
      <c r="M340" s="68" t="n"/>
      <c r="N340" s="68" t="n"/>
      <c r="O340" s="68" t="n"/>
      <c r="P340" s="68" t="n"/>
      <c r="Q340" s="68" t="n"/>
      <c r="R340" s="68" t="n"/>
      <c r="S340" s="68" t="n">
        <v>149326.93</v>
      </c>
      <c r="T340" s="68" t="n"/>
      <c r="U340" s="69" t="n"/>
      <c r="V340" s="55" t="e">
        <f aca="false" ca="false" dt2D="false" dtr="false" t="normal">+F340-'[2]Приложение №1'!$N340</f>
        <v>#GETTING_DATA</v>
      </c>
    </row>
    <row customFormat="true" ht="15" outlineLevel="0" r="341" s="122">
      <c r="A341" s="56" t="n"/>
      <c r="B341" s="57" t="n"/>
      <c r="C341" s="57" t="n"/>
      <c r="D341" s="57" t="s">
        <v>753</v>
      </c>
      <c r="E341" s="1" t="n"/>
      <c r="F341" s="167" t="n">
        <f aca="false" ca="false" dt2D="false" dtr="false" t="normal">SUM(G341:U341)</f>
        <v>904592409.164</v>
      </c>
      <c r="G341" s="167" t="n">
        <f aca="false" ca="false" dt2D="false" dtr="false" t="normal">SUM(G342:G773)</f>
        <v>206685401.02000004</v>
      </c>
      <c r="H341" s="167" t="n">
        <f aca="false" ca="false" dt2D="false" dtr="false" t="normal">SUM(H342:H773)</f>
        <v>95909424.85999997</v>
      </c>
      <c r="I341" s="167" t="n">
        <f aca="false" ca="false" dt2D="false" dtr="false" t="normal">SUM(I342:I773)</f>
        <v>49882591.93399999</v>
      </c>
      <c r="J341" s="167" t="n">
        <f aca="false" ca="false" dt2D="false" dtr="false" t="normal">SUM(J342:J773)</f>
        <v>62056122.91000002</v>
      </c>
      <c r="K341" s="167" t="n">
        <f aca="false" ca="false" dt2D="false" dtr="false" t="normal">SUM(K342:K773)</f>
        <v>2325478.84</v>
      </c>
      <c r="L341" s="167" t="n">
        <f aca="false" ca="false" dt2D="false" dtr="false" t="normal">SUM(L342:L773)</f>
        <v>0</v>
      </c>
      <c r="M341" s="167" t="n">
        <f aca="false" ca="false" dt2D="false" dtr="false" t="normal">SUM(M342:M773)</f>
        <v>0</v>
      </c>
      <c r="N341" s="167" t="n">
        <f aca="false" ca="false" dt2D="false" dtr="false" t="normal">SUM(N342:N773)</f>
        <v>0</v>
      </c>
      <c r="O341" s="167" t="n">
        <f aca="false" ca="false" dt2D="false" dtr="false" t="normal">SUM(O342:O773)</f>
        <v>209531162.18000007</v>
      </c>
      <c r="P341" s="167" t="n">
        <f aca="false" ca="false" dt2D="false" dtr="false" t="normal">SUM(P342:P773)</f>
        <v>46870544.54</v>
      </c>
      <c r="Q341" s="167" t="n">
        <f aca="false" ca="false" dt2D="false" dtr="false" t="normal">SUM(Q342:Q773)</f>
        <v>136118767.27999997</v>
      </c>
      <c r="R341" s="167" t="n">
        <f aca="false" ca="false" dt2D="false" dtr="false" t="normal">SUM(R342:R773)</f>
        <v>57202681.10000001</v>
      </c>
      <c r="S341" s="167" t="n">
        <f aca="false" ca="false" dt2D="false" dtr="false" t="normal">SUM(S342:S773)</f>
        <v>30930458.899999976</v>
      </c>
      <c r="T341" s="167" t="n">
        <f aca="false" ca="false" dt2D="false" dtr="false" t="normal">SUM(T342:T773)</f>
        <v>1026783.7699999997</v>
      </c>
      <c r="U341" s="167" t="n">
        <f aca="false" ca="false" dt2D="false" dtr="false" t="normal">SUM(U342:U773)</f>
        <v>6052991.830000002</v>
      </c>
      <c r="V341" s="55" t="n"/>
    </row>
    <row customFormat="true" customHeight="true" ht="15" outlineLevel="0" r="342" s="78">
      <c r="A342" s="59" t="n">
        <f aca="false" ca="false" dt2D="false" dtr="false" t="normal">+A340+1</f>
        <v>320</v>
      </c>
      <c r="B342" s="60" t="n">
        <v>1</v>
      </c>
      <c r="C342" s="70" t="s">
        <v>63</v>
      </c>
      <c r="D342" s="70" t="s">
        <v>64</v>
      </c>
      <c r="E342" s="1" t="n">
        <v>2021</v>
      </c>
      <c r="F342" s="65" t="n">
        <f aca="false" ca="false" dt2D="false" dtr="false" t="normal">SUM(G342:U342)</f>
        <v>1190377.2200000002</v>
      </c>
      <c r="G342" s="68" t="n">
        <v>0</v>
      </c>
      <c r="H342" s="68" t="n">
        <v>0</v>
      </c>
      <c r="I342" s="68" t="n">
        <v>0</v>
      </c>
      <c r="J342" s="68" t="n">
        <v>0</v>
      </c>
      <c r="K342" s="68" t="n">
        <v>0</v>
      </c>
      <c r="L342" s="68" t="n"/>
      <c r="M342" s="68" t="n">
        <v>0</v>
      </c>
      <c r="N342" s="68" t="n">
        <v>0</v>
      </c>
      <c r="O342" s="68" t="n">
        <v>0</v>
      </c>
      <c r="P342" s="68" t="n"/>
      <c r="Q342" s="68" t="n">
        <v>1154032.12</v>
      </c>
      <c r="R342" s="68" t="n">
        <v>0</v>
      </c>
      <c r="S342" s="68" t="n"/>
      <c r="T342" s="63" t="n"/>
      <c r="U342" s="69" t="n">
        <v>36345.1</v>
      </c>
      <c r="V342" s="55" t="n"/>
    </row>
    <row customHeight="true" ht="15" outlineLevel="0" r="343">
      <c r="A343" s="59" t="n">
        <f aca="false" ca="false" dt2D="false" dtr="false" t="normal">+A342+1</f>
        <v>321</v>
      </c>
      <c r="B343" s="60" t="n">
        <f aca="false" ca="false" dt2D="false" dtr="false" t="normal">+B342+1</f>
        <v>2</v>
      </c>
      <c r="C343" s="70" t="s">
        <v>136</v>
      </c>
      <c r="D343" s="70" t="s">
        <v>367</v>
      </c>
      <c r="E343" s="165" t="s">
        <v>754</v>
      </c>
      <c r="F343" s="65" t="n">
        <f aca="false" ca="false" dt2D="false" dtr="false" t="normal">SUM(G343:U343)</f>
        <v>542186.41</v>
      </c>
      <c r="G343" s="68" t="n">
        <v>0</v>
      </c>
      <c r="H343" s="68" t="n">
        <v>0</v>
      </c>
      <c r="I343" s="68" t="n">
        <v>542186.41</v>
      </c>
      <c r="J343" s="68" t="n"/>
      <c r="K343" s="68" t="n">
        <v>0</v>
      </c>
      <c r="L343" s="68" t="n"/>
      <c r="M343" s="68" t="n">
        <v>0</v>
      </c>
      <c r="N343" s="68" t="n">
        <v>0</v>
      </c>
      <c r="O343" s="68" t="n">
        <v>0</v>
      </c>
      <c r="P343" s="68" t="n">
        <v>0</v>
      </c>
      <c r="Q343" s="68" t="n">
        <v>0</v>
      </c>
      <c r="R343" s="68" t="n">
        <v>0</v>
      </c>
      <c r="S343" s="68" t="n"/>
      <c r="T343" s="63" t="n"/>
      <c r="U343" s="69" t="n"/>
      <c r="V343" s="55" t="n"/>
    </row>
    <row customHeight="true" ht="15" outlineLevel="0" r="344">
      <c r="A344" s="59" t="n">
        <f aca="false" ca="false" dt2D="false" dtr="false" t="normal">+A343+1</f>
        <v>322</v>
      </c>
      <c r="B344" s="60" t="n">
        <f aca="false" ca="false" dt2D="false" dtr="false" t="normal">+B343+1</f>
        <v>3</v>
      </c>
      <c r="C344" s="70" t="s">
        <v>54</v>
      </c>
      <c r="D344" s="70" t="s">
        <v>368</v>
      </c>
      <c r="E344" s="1" t="n">
        <v>2021</v>
      </c>
      <c r="F344" s="65" t="n">
        <f aca="false" ca="false" dt2D="false" dtr="false" t="normal">SUM(G344:U344)</f>
        <v>3304210.42</v>
      </c>
      <c r="G344" s="68" t="n">
        <v>0</v>
      </c>
      <c r="H344" s="68" t="n">
        <v>0</v>
      </c>
      <c r="I344" s="68" t="n">
        <v>0</v>
      </c>
      <c r="J344" s="68" t="n">
        <v>0</v>
      </c>
      <c r="K344" s="68" t="n">
        <v>0</v>
      </c>
      <c r="L344" s="68" t="n"/>
      <c r="M344" s="68" t="n">
        <v>0</v>
      </c>
      <c r="N344" s="68" t="n">
        <v>0</v>
      </c>
      <c r="O344" s="68" t="n">
        <v>3110988.89</v>
      </c>
      <c r="P344" s="68" t="n">
        <v>0</v>
      </c>
      <c r="Q344" s="68" t="n">
        <v>0</v>
      </c>
      <c r="R344" s="68" t="n">
        <v>0</v>
      </c>
      <c r="S344" s="68" t="n">
        <v>193221.53</v>
      </c>
      <c r="T344" s="63" t="n"/>
      <c r="U344" s="69" t="n"/>
      <c r="V344" s="55" t="n"/>
    </row>
    <row customHeight="true" ht="15" outlineLevel="0" r="345">
      <c r="A345" s="59" t="n">
        <f aca="false" ca="false" dt2D="false" dtr="false" t="normal">+A344+1</f>
        <v>323</v>
      </c>
      <c r="B345" s="60" t="n">
        <f aca="false" ca="false" dt2D="false" dtr="false" t="normal">+B344+1</f>
        <v>4</v>
      </c>
      <c r="C345" s="70" t="s">
        <v>54</v>
      </c>
      <c r="D345" s="70" t="s">
        <v>67</v>
      </c>
      <c r="E345" s="165" t="s">
        <v>754</v>
      </c>
      <c r="F345" s="65" t="n">
        <f aca="false" ca="false" dt2D="false" dtr="false" t="normal">SUM(G345:U345)</f>
        <v>5210142.85</v>
      </c>
      <c r="G345" s="68" t="n">
        <v>0</v>
      </c>
      <c r="H345" s="68" t="n">
        <v>0</v>
      </c>
      <c r="I345" s="68" t="n">
        <v>0</v>
      </c>
      <c r="J345" s="68" t="n">
        <v>0</v>
      </c>
      <c r="K345" s="68" t="n">
        <v>0</v>
      </c>
      <c r="L345" s="68" t="n"/>
      <c r="M345" s="68" t="n">
        <v>0</v>
      </c>
      <c r="N345" s="68" t="n">
        <v>0</v>
      </c>
      <c r="O345" s="68" t="n">
        <v>5037599.33</v>
      </c>
      <c r="P345" s="68" t="n">
        <v>0</v>
      </c>
      <c r="Q345" s="68" t="n"/>
      <c r="R345" s="68" t="n"/>
      <c r="S345" s="68" t="n">
        <v>172543.52</v>
      </c>
      <c r="T345" s="63" t="n"/>
      <c r="U345" s="69" t="n"/>
      <c r="V345" s="55" t="n"/>
    </row>
    <row customHeight="true" ht="15" outlineLevel="0" r="346">
      <c r="A346" s="59" t="n">
        <f aca="false" ca="false" dt2D="false" dtr="false" t="normal">+A345+1</f>
        <v>324</v>
      </c>
      <c r="B346" s="60" t="n">
        <f aca="false" ca="false" dt2D="false" dtr="false" t="normal">+B345+1</f>
        <v>5</v>
      </c>
      <c r="C346" s="70" t="s">
        <v>54</v>
      </c>
      <c r="D346" s="70" t="s">
        <v>212</v>
      </c>
      <c r="E346" s="165" t="s">
        <v>754</v>
      </c>
      <c r="F346" s="65" t="n">
        <f aca="false" ca="false" dt2D="false" dtr="false" t="normal">SUM(G346:U346)</f>
        <v>2669379.21</v>
      </c>
      <c r="G346" s="68" t="n">
        <v>986476.7</v>
      </c>
      <c r="H346" s="68" t="n">
        <v>887572.05</v>
      </c>
      <c r="I346" s="68" t="n">
        <v>350959.71</v>
      </c>
      <c r="J346" s="68" t="n">
        <v>243457.26</v>
      </c>
      <c r="K346" s="68" t="n">
        <v>0</v>
      </c>
      <c r="L346" s="68" t="n"/>
      <c r="M346" s="68" t="n">
        <v>0</v>
      </c>
      <c r="N346" s="68" t="n">
        <v>0</v>
      </c>
      <c r="O346" s="68" t="n">
        <v>0</v>
      </c>
      <c r="P346" s="68" t="n">
        <v>0</v>
      </c>
      <c r="Q346" s="68" t="n">
        <v>0</v>
      </c>
      <c r="R346" s="68" t="n">
        <v>0</v>
      </c>
      <c r="S346" s="68" t="n">
        <v>200913.49</v>
      </c>
      <c r="T346" s="63" t="n"/>
      <c r="U346" s="69" t="n"/>
      <c r="V346" s="55" t="n"/>
    </row>
    <row customHeight="true" ht="15" outlineLevel="0" r="347">
      <c r="A347" s="59" t="n">
        <f aca="false" ca="false" dt2D="false" dtr="false" t="normal">+A346+1</f>
        <v>325</v>
      </c>
      <c r="B347" s="60" t="n">
        <f aca="false" ca="false" dt2D="false" dtr="false" t="normal">+B346+1</f>
        <v>6</v>
      </c>
      <c r="C347" s="70" t="s">
        <v>54</v>
      </c>
      <c r="D347" s="70" t="s">
        <v>369</v>
      </c>
      <c r="E347" s="165" t="s">
        <v>754</v>
      </c>
      <c r="F347" s="65" t="n">
        <f aca="false" ca="false" dt2D="false" dtr="false" t="normal">SUM(G347:U347)</f>
        <v>5964334.02</v>
      </c>
      <c r="G347" s="68" t="n">
        <v>0</v>
      </c>
      <c r="H347" s="68" t="n">
        <v>0</v>
      </c>
      <c r="I347" s="68" t="n">
        <v>0</v>
      </c>
      <c r="J347" s="68" t="n">
        <v>0</v>
      </c>
      <c r="K347" s="68" t="n">
        <v>0</v>
      </c>
      <c r="L347" s="68" t="n"/>
      <c r="M347" s="68" t="n">
        <v>0</v>
      </c>
      <c r="N347" s="68" t="n">
        <v>0</v>
      </c>
      <c r="O347" s="68" t="n">
        <v>0</v>
      </c>
      <c r="P347" s="68" t="n">
        <v>5931466.02</v>
      </c>
      <c r="Q347" s="68" t="n"/>
      <c r="R347" s="68" t="n"/>
      <c r="S347" s="68" t="n">
        <v>32868</v>
      </c>
      <c r="T347" s="63" t="n"/>
      <c r="U347" s="69" t="n"/>
      <c r="V347" s="55" t="n"/>
    </row>
    <row customHeight="true" ht="15" outlineLevel="0" r="348">
      <c r="A348" s="59" t="n">
        <f aca="false" ca="false" dt2D="false" dtr="false" t="normal">+A347+1</f>
        <v>326</v>
      </c>
      <c r="B348" s="60" t="n">
        <f aca="false" ca="false" dt2D="false" dtr="false" t="normal">+B347+1</f>
        <v>7</v>
      </c>
      <c r="C348" s="70" t="s">
        <v>54</v>
      </c>
      <c r="D348" s="70" t="s">
        <v>271</v>
      </c>
      <c r="E348" s="165" t="s">
        <v>754</v>
      </c>
      <c r="F348" s="65" t="n">
        <f aca="false" ca="false" dt2D="false" dtr="false" t="normal">SUM(G348:U348)</f>
        <v>3205890.14</v>
      </c>
      <c r="G348" s="68" t="n">
        <v>3205890.14</v>
      </c>
      <c r="H348" s="68" t="n">
        <v>0</v>
      </c>
      <c r="I348" s="68" t="n"/>
      <c r="J348" s="68" t="n">
        <v>0</v>
      </c>
      <c r="K348" s="68" t="n">
        <v>0</v>
      </c>
      <c r="L348" s="68" t="n"/>
      <c r="M348" s="68" t="n"/>
      <c r="N348" s="68" t="n">
        <v>0</v>
      </c>
      <c r="O348" s="68" t="n">
        <v>0</v>
      </c>
      <c r="P348" s="68" t="n">
        <v>0</v>
      </c>
      <c r="Q348" s="68" t="n">
        <v>0</v>
      </c>
      <c r="R348" s="68" t="n">
        <v>0</v>
      </c>
      <c r="S348" s="68" t="n"/>
      <c r="T348" s="63" t="n"/>
      <c r="U348" s="69" t="n"/>
      <c r="V348" s="55" t="n"/>
    </row>
    <row customHeight="true" ht="15" outlineLevel="0" r="349">
      <c r="A349" s="59" t="n">
        <f aca="false" ca="false" dt2D="false" dtr="false" t="normal">+A348+1</f>
        <v>327</v>
      </c>
      <c r="B349" s="60" t="n">
        <f aca="false" ca="false" dt2D="false" dtr="false" t="normal">+B348+1</f>
        <v>8</v>
      </c>
      <c r="C349" s="70" t="s">
        <v>54</v>
      </c>
      <c r="D349" s="70" t="s">
        <v>371</v>
      </c>
      <c r="E349" s="165" t="s">
        <v>754</v>
      </c>
      <c r="F349" s="65" t="n">
        <f aca="false" ca="false" dt2D="false" dtr="false" t="normal">SUM(G349:U349)</f>
        <v>4083096.7299999995</v>
      </c>
      <c r="G349" s="68" t="n">
        <v>1093638.71</v>
      </c>
      <c r="H349" s="68" t="n">
        <v>1324232.89</v>
      </c>
      <c r="I349" s="68" t="n"/>
      <c r="J349" s="68" t="n">
        <v>1637464.13</v>
      </c>
      <c r="K349" s="68" t="n">
        <v>0</v>
      </c>
      <c r="L349" s="68" t="n"/>
      <c r="M349" s="68" t="n"/>
      <c r="N349" s="68" t="n">
        <v>0</v>
      </c>
      <c r="O349" s="68" t="n">
        <v>0</v>
      </c>
      <c r="P349" s="68" t="n">
        <v>0</v>
      </c>
      <c r="Q349" s="68" t="n">
        <v>0</v>
      </c>
      <c r="R349" s="68" t="n">
        <v>0</v>
      </c>
      <c r="S349" s="68" t="n">
        <v>27761</v>
      </c>
      <c r="T349" s="63" t="n"/>
      <c r="U349" s="69" t="n"/>
      <c r="V349" s="55" t="n"/>
    </row>
    <row customHeight="true" ht="15" outlineLevel="0" r="350">
      <c r="A350" s="59" t="n">
        <f aca="false" ca="false" dt2D="false" dtr="false" t="normal">+A349+1</f>
        <v>328</v>
      </c>
      <c r="B350" s="60" t="n">
        <f aca="false" ca="false" dt2D="false" dtr="false" t="normal">+B349+1</f>
        <v>9</v>
      </c>
      <c r="C350" s="70" t="s">
        <v>54</v>
      </c>
      <c r="D350" s="70" t="s">
        <v>247</v>
      </c>
      <c r="E350" s="165" t="s">
        <v>754</v>
      </c>
      <c r="F350" s="65" t="n">
        <f aca="false" ca="false" dt2D="false" dtr="false" t="normal">SUM(G350:U350)</f>
        <v>4776124.0200000005</v>
      </c>
      <c r="G350" s="68" t="n">
        <v>0</v>
      </c>
      <c r="H350" s="68" t="n">
        <v>0</v>
      </c>
      <c r="I350" s="68" t="n">
        <v>0</v>
      </c>
      <c r="J350" s="68" t="n">
        <v>0</v>
      </c>
      <c r="K350" s="68" t="n">
        <v>0</v>
      </c>
      <c r="L350" s="68" t="n"/>
      <c r="M350" s="68" t="n">
        <v>0</v>
      </c>
      <c r="N350" s="68" t="n">
        <v>0</v>
      </c>
      <c r="O350" s="68" t="n">
        <v>4713833.24</v>
      </c>
      <c r="P350" s="68" t="n">
        <v>0</v>
      </c>
      <c r="Q350" s="68" t="n">
        <v>0</v>
      </c>
      <c r="R350" s="68" t="n">
        <v>0</v>
      </c>
      <c r="S350" s="68" t="n"/>
      <c r="T350" s="63" t="n"/>
      <c r="U350" s="79" t="n">
        <v>62290.78</v>
      </c>
      <c r="V350" s="55" t="n"/>
    </row>
    <row customHeight="true" ht="15" outlineLevel="0" r="351">
      <c r="A351" s="59" t="n">
        <f aca="false" ca="false" dt2D="false" dtr="false" t="normal">+A350+1</f>
        <v>329</v>
      </c>
      <c r="B351" s="60" t="n">
        <f aca="false" ca="false" dt2D="false" dtr="false" t="normal">+B350+1</f>
        <v>10</v>
      </c>
      <c r="C351" s="70" t="s">
        <v>54</v>
      </c>
      <c r="D351" s="70" t="s">
        <v>372</v>
      </c>
      <c r="E351" s="1" t="n">
        <v>2021</v>
      </c>
      <c r="F351" s="65" t="n">
        <f aca="false" ca="false" dt2D="false" dtr="false" t="normal">SUM(G351:U351)</f>
        <v>3428637.7</v>
      </c>
      <c r="G351" s="68" t="n"/>
      <c r="H351" s="68" t="n"/>
      <c r="I351" s="68" t="n"/>
      <c r="J351" s="68" t="n"/>
      <c r="K351" s="68" t="n">
        <v>0</v>
      </c>
      <c r="L351" s="68" t="n"/>
      <c r="M351" s="68" t="n"/>
      <c r="N351" s="68" t="n">
        <v>0</v>
      </c>
      <c r="O351" s="68" t="n">
        <v>3197588.09</v>
      </c>
      <c r="P351" s="68" t="n">
        <v>0</v>
      </c>
      <c r="Q351" s="68" t="n">
        <v>0</v>
      </c>
      <c r="R351" s="68" t="n">
        <v>0</v>
      </c>
      <c r="S351" s="68" t="n">
        <v>231049.61</v>
      </c>
      <c r="T351" s="63" t="n"/>
      <c r="U351" s="69" t="n"/>
      <c r="V351" s="55" t="n"/>
    </row>
    <row customHeight="true" ht="15" outlineLevel="0" r="352">
      <c r="A352" s="59" t="n">
        <f aca="false" ca="false" dt2D="false" dtr="false" t="normal">+A351+1</f>
        <v>330</v>
      </c>
      <c r="B352" s="60" t="n">
        <f aca="false" ca="false" dt2D="false" dtr="false" t="normal">+B351+1</f>
        <v>11</v>
      </c>
      <c r="C352" s="70" t="s">
        <v>54</v>
      </c>
      <c r="D352" s="70" t="s">
        <v>373</v>
      </c>
      <c r="E352" s="1" t="n">
        <v>2021</v>
      </c>
      <c r="F352" s="65" t="n">
        <f aca="false" ca="false" dt2D="false" dtr="false" t="normal">SUM(G352:U352)</f>
        <v>1273615.21</v>
      </c>
      <c r="G352" s="68" t="n">
        <v>1273615.21</v>
      </c>
      <c r="H352" s="68" t="n">
        <v>0</v>
      </c>
      <c r="I352" s="68" t="n">
        <v>0</v>
      </c>
      <c r="J352" s="68" t="n">
        <v>0</v>
      </c>
      <c r="K352" s="68" t="n">
        <v>0</v>
      </c>
      <c r="L352" s="68" t="n"/>
      <c r="M352" s="68" t="n">
        <v>0</v>
      </c>
      <c r="N352" s="68" t="n">
        <v>0</v>
      </c>
      <c r="O352" s="68" t="n">
        <v>0</v>
      </c>
      <c r="P352" s="68" t="n">
        <v>0</v>
      </c>
      <c r="Q352" s="68" t="n">
        <v>0</v>
      </c>
      <c r="R352" s="68" t="n">
        <v>0</v>
      </c>
      <c r="S352" s="68" t="n"/>
      <c r="T352" s="63" t="n"/>
      <c r="U352" s="69" t="n"/>
      <c r="V352" s="55" t="n"/>
    </row>
    <row customHeight="true" ht="15.75" outlineLevel="0" r="353">
      <c r="A353" s="59" t="n">
        <f aca="false" ca="false" dt2D="false" dtr="false" t="normal">+A352+1</f>
        <v>331</v>
      </c>
      <c r="B353" s="60" t="n">
        <f aca="false" ca="false" dt2D="false" dtr="false" t="normal">+B352+1</f>
        <v>12</v>
      </c>
      <c r="C353" s="70" t="s">
        <v>54</v>
      </c>
      <c r="D353" s="70" t="s">
        <v>249</v>
      </c>
      <c r="E353" s="165" t="s">
        <v>754</v>
      </c>
      <c r="F353" s="65" t="n">
        <f aca="false" ca="false" dt2D="false" dtr="false" t="normal">SUM(G353:U353)</f>
        <v>7776474.9</v>
      </c>
      <c r="G353" s="68" t="n">
        <v>3222662.4</v>
      </c>
      <c r="H353" s="68" t="n">
        <v>2635649.1</v>
      </c>
      <c r="I353" s="68" t="n"/>
      <c r="J353" s="68" t="n">
        <v>1918163.4</v>
      </c>
      <c r="K353" s="68" t="n">
        <v>0</v>
      </c>
      <c r="L353" s="68" t="n"/>
      <c r="M353" s="68" t="n"/>
      <c r="N353" s="68" t="n">
        <v>0</v>
      </c>
      <c r="O353" s="68" t="n">
        <v>0</v>
      </c>
      <c r="P353" s="68" t="n">
        <v>0</v>
      </c>
      <c r="Q353" s="68" t="n">
        <v>0</v>
      </c>
      <c r="R353" s="68" t="n">
        <v>0</v>
      </c>
      <c r="S353" s="68" t="n"/>
      <c r="T353" s="63" t="n"/>
      <c r="U353" s="69" t="n"/>
      <c r="V353" s="55" t="n"/>
    </row>
    <row customHeight="true" ht="15" outlineLevel="0" r="354">
      <c r="A354" s="59" t="n">
        <f aca="false" ca="false" dt2D="false" dtr="false" t="normal">+A353+1</f>
        <v>332</v>
      </c>
      <c r="B354" s="60" t="n">
        <f aca="false" ca="false" dt2D="false" dtr="false" t="normal">+B353+1</f>
        <v>13</v>
      </c>
      <c r="C354" s="70" t="s">
        <v>54</v>
      </c>
      <c r="D354" s="70" t="s">
        <v>374</v>
      </c>
      <c r="E354" s="1" t="n">
        <v>2021</v>
      </c>
      <c r="F354" s="65" t="n">
        <f aca="false" ca="false" dt2D="false" dtr="false" t="normal">SUM(G354:U354)</f>
        <v>27088759.76</v>
      </c>
      <c r="G354" s="68" t="n">
        <v>7681868.69</v>
      </c>
      <c r="H354" s="68" t="n">
        <v>6721240.16</v>
      </c>
      <c r="I354" s="68" t="n">
        <v>0</v>
      </c>
      <c r="J354" s="68" t="n">
        <v>4247243.14</v>
      </c>
      <c r="K354" s="68" t="n">
        <v>0</v>
      </c>
      <c r="L354" s="68" t="n"/>
      <c r="M354" s="68" t="n">
        <v>0</v>
      </c>
      <c r="N354" s="68" t="n">
        <v>0</v>
      </c>
      <c r="O354" s="68" t="n">
        <v>8071478.13</v>
      </c>
      <c r="P354" s="68" t="n">
        <v>0</v>
      </c>
      <c r="Q354" s="68" t="n">
        <v>0</v>
      </c>
      <c r="R354" s="68" t="n">
        <v>0</v>
      </c>
      <c r="S354" s="68" t="n">
        <v>15237</v>
      </c>
      <c r="T354" s="63" t="n"/>
      <c r="U354" s="69" t="n">
        <v>351692.64</v>
      </c>
      <c r="V354" s="55" t="n"/>
    </row>
    <row customHeight="true" ht="15" outlineLevel="0" r="355">
      <c r="A355" s="59" t="n">
        <f aca="false" ca="false" dt2D="false" dtr="false" t="normal">+A354+1</f>
        <v>333</v>
      </c>
      <c r="B355" s="60" t="n">
        <f aca="false" ca="false" dt2D="false" dtr="false" t="normal">+B354+1</f>
        <v>14</v>
      </c>
      <c r="C355" s="70" t="s">
        <v>54</v>
      </c>
      <c r="D355" s="70" t="s">
        <v>375</v>
      </c>
      <c r="E355" s="1" t="n">
        <v>2021</v>
      </c>
      <c r="F355" s="65" t="n">
        <f aca="false" ca="false" dt2D="false" dtr="false" t="normal">SUM(G355:U355)</f>
        <v>11900118.23</v>
      </c>
      <c r="G355" s="68" t="n">
        <v>6043518.71</v>
      </c>
      <c r="H355" s="68" t="n">
        <v>5778807.52</v>
      </c>
      <c r="I355" s="68" t="n"/>
      <c r="J355" s="68" t="n"/>
      <c r="K355" s="68" t="n">
        <v>0</v>
      </c>
      <c r="L355" s="68" t="n"/>
      <c r="M355" s="68" t="n"/>
      <c r="N355" s="68" t="n">
        <v>0</v>
      </c>
      <c r="O355" s="68" t="n">
        <v>0</v>
      </c>
      <c r="P355" s="68" t="n">
        <v>0</v>
      </c>
      <c r="Q355" s="68" t="n">
        <v>0</v>
      </c>
      <c r="R355" s="68" t="n">
        <v>0</v>
      </c>
      <c r="S355" s="68" t="n">
        <v>77792</v>
      </c>
      <c r="T355" s="63" t="n"/>
      <c r="U355" s="69" t="n"/>
      <c r="V355" s="55" t="n"/>
    </row>
    <row customHeight="true" ht="15" outlineLevel="0" r="356">
      <c r="A356" s="59" t="n">
        <f aca="false" ca="false" dt2D="false" dtr="false" t="normal">+A355+1</f>
        <v>334</v>
      </c>
      <c r="B356" s="60" t="n">
        <f aca="false" ca="false" dt2D="false" dtr="false" t="normal">+B355+1</f>
        <v>15</v>
      </c>
      <c r="C356" s="70" t="s">
        <v>54</v>
      </c>
      <c r="D356" s="70" t="s">
        <v>376</v>
      </c>
      <c r="E356" s="1" t="n">
        <v>2021</v>
      </c>
      <c r="F356" s="65" t="n">
        <f aca="false" ca="false" dt2D="false" dtr="false" t="normal">SUM(G356:U356)</f>
        <v>6473821.669999999</v>
      </c>
      <c r="G356" s="68" t="n">
        <v>1364507.22</v>
      </c>
      <c r="H356" s="68" t="n">
        <v>1972154.29</v>
      </c>
      <c r="I356" s="68" t="n">
        <v>907550.94</v>
      </c>
      <c r="J356" s="68" t="n">
        <v>1125167.64</v>
      </c>
      <c r="K356" s="68" t="n">
        <v>0</v>
      </c>
      <c r="L356" s="68" t="n"/>
      <c r="M356" s="68" t="n"/>
      <c r="N356" s="68" t="n">
        <v>0</v>
      </c>
      <c r="O356" s="68" t="n">
        <v>0</v>
      </c>
      <c r="P356" s="68" t="n">
        <v>1099004.58</v>
      </c>
      <c r="Q356" s="68" t="n">
        <v>0</v>
      </c>
      <c r="R356" s="68" t="n">
        <v>0</v>
      </c>
      <c r="S356" s="68" t="n">
        <v>5437</v>
      </c>
      <c r="T356" s="63" t="n"/>
      <c r="U356" s="69" t="n"/>
      <c r="V356" s="55" t="n"/>
    </row>
    <row customHeight="true" ht="15" outlineLevel="0" r="357">
      <c r="A357" s="59" t="n">
        <f aca="false" ca="false" dt2D="false" dtr="false" t="normal">+A356+1</f>
        <v>335</v>
      </c>
      <c r="B357" s="60" t="n">
        <f aca="false" ca="false" dt2D="false" dtr="false" t="normal">+B356+1</f>
        <v>16</v>
      </c>
      <c r="C357" s="70" t="s">
        <v>54</v>
      </c>
      <c r="D357" s="70" t="s">
        <v>142</v>
      </c>
      <c r="E357" s="165" t="s">
        <v>754</v>
      </c>
      <c r="F357" s="65" t="n">
        <f aca="false" ca="false" dt2D="false" dtr="false" t="normal">SUM(G357:U357)</f>
        <v>3384629.19</v>
      </c>
      <c r="G357" s="68" t="n">
        <v>1412539.02</v>
      </c>
      <c r="H357" s="68" t="n"/>
      <c r="I357" s="68" t="n"/>
      <c r="J357" s="68" t="n"/>
      <c r="K357" s="68" t="n"/>
      <c r="L357" s="68" t="n"/>
      <c r="M357" s="68" t="n"/>
      <c r="N357" s="68" t="n">
        <v>0</v>
      </c>
      <c r="O357" s="68" t="n">
        <v>0</v>
      </c>
      <c r="P357" s="68" t="n">
        <v>1911429.28</v>
      </c>
      <c r="Q357" s="68" t="n">
        <v>0</v>
      </c>
      <c r="R357" s="68" t="n">
        <v>0</v>
      </c>
      <c r="S357" s="68" t="n">
        <v>5440</v>
      </c>
      <c r="T357" s="63" t="n"/>
      <c r="U357" s="69" t="n">
        <v>55220.89</v>
      </c>
      <c r="V357" s="55" t="n"/>
    </row>
    <row customHeight="true" ht="15" outlineLevel="0" r="358">
      <c r="A358" s="59" t="n">
        <f aca="false" ca="false" dt2D="false" dtr="false" t="normal">+A357+1</f>
        <v>336</v>
      </c>
      <c r="B358" s="60" t="n">
        <f aca="false" ca="false" dt2D="false" dtr="false" t="normal">+B357+1</f>
        <v>17</v>
      </c>
      <c r="C358" s="70" t="s">
        <v>54</v>
      </c>
      <c r="D358" s="70" t="s">
        <v>377</v>
      </c>
      <c r="E358" s="1" t="n">
        <v>2021</v>
      </c>
      <c r="F358" s="65" t="n">
        <f aca="false" ca="false" dt2D="false" dtr="false" t="normal">SUM(G358:U358)</f>
        <v>5740336.739999999</v>
      </c>
      <c r="G358" s="68" t="n">
        <v>1387873.63</v>
      </c>
      <c r="H358" s="68" t="n">
        <v>1506934.73</v>
      </c>
      <c r="I358" s="68" t="n">
        <v>645053.28</v>
      </c>
      <c r="J358" s="68" t="n">
        <v>759178.72</v>
      </c>
      <c r="K358" s="68" t="n">
        <v>0</v>
      </c>
      <c r="L358" s="68" t="n"/>
      <c r="M358" s="68" t="n">
        <v>0</v>
      </c>
      <c r="N358" s="68" t="n">
        <v>0</v>
      </c>
      <c r="O358" s="68" t="n">
        <v>1441296.38</v>
      </c>
      <c r="P358" s="68" t="n">
        <v>0</v>
      </c>
      <c r="Q358" s="68" t="n">
        <v>0</v>
      </c>
      <c r="R358" s="68" t="n">
        <v>0</v>
      </c>
      <c r="S358" s="68" t="n"/>
      <c r="T358" s="63" t="n"/>
      <c r="U358" s="69" t="n"/>
      <c r="V358" s="55" t="n"/>
    </row>
    <row customHeight="true" ht="15" outlineLevel="0" r="359">
      <c r="A359" s="59" t="n">
        <f aca="false" ca="false" dt2D="false" dtr="false" t="normal">+A358+1</f>
        <v>337</v>
      </c>
      <c r="B359" s="60" t="n">
        <f aca="false" ca="false" dt2D="false" dtr="false" t="normal">+B358+1</f>
        <v>18</v>
      </c>
      <c r="C359" s="70" t="s">
        <v>54</v>
      </c>
      <c r="D359" s="70" t="s">
        <v>378</v>
      </c>
      <c r="E359" s="1" t="n">
        <v>2021</v>
      </c>
      <c r="F359" s="65" t="n">
        <f aca="false" ca="false" dt2D="false" dtr="false" t="normal">SUM(G359:U359)</f>
        <v>938861.2999999999</v>
      </c>
      <c r="G359" s="68" t="n">
        <v>926616.58</v>
      </c>
      <c r="H359" s="68" t="n">
        <v>0</v>
      </c>
      <c r="I359" s="68" t="n"/>
      <c r="J359" s="68" t="n">
        <v>0</v>
      </c>
      <c r="K359" s="68" t="n">
        <v>0</v>
      </c>
      <c r="L359" s="68" t="n"/>
      <c r="M359" s="68" t="n"/>
      <c r="N359" s="68" t="n">
        <v>0</v>
      </c>
      <c r="O359" s="68" t="n">
        <v>0</v>
      </c>
      <c r="P359" s="68" t="n">
        <v>0</v>
      </c>
      <c r="Q359" s="68" t="n">
        <v>0</v>
      </c>
      <c r="R359" s="68" t="n">
        <v>0</v>
      </c>
      <c r="S359" s="68" t="n"/>
      <c r="T359" s="63" t="n"/>
      <c r="U359" s="69" t="n">
        <v>12244.72</v>
      </c>
      <c r="V359" s="55" t="n"/>
    </row>
    <row customHeight="true" ht="15" outlineLevel="0" r="360">
      <c r="A360" s="59" t="n">
        <f aca="false" ca="false" dt2D="false" dtr="false" t="normal">+A359+1</f>
        <v>338</v>
      </c>
      <c r="B360" s="60" t="n">
        <f aca="false" ca="false" dt2D="false" dtr="false" t="normal">+B359+1</f>
        <v>19</v>
      </c>
      <c r="C360" s="70" t="s">
        <v>54</v>
      </c>
      <c r="D360" s="70" t="s">
        <v>379</v>
      </c>
      <c r="E360" s="165" t="s">
        <v>754</v>
      </c>
      <c r="F360" s="65" t="n">
        <f aca="false" ca="false" dt2D="false" dtr="false" t="normal">SUM(G360:U360)</f>
        <v>3918388.2199999997</v>
      </c>
      <c r="G360" s="68" t="n"/>
      <c r="H360" s="68" t="n">
        <v>2250646.3</v>
      </c>
      <c r="I360" s="68" t="n">
        <v>0</v>
      </c>
      <c r="J360" s="68" t="n">
        <v>1500232.76</v>
      </c>
      <c r="K360" s="68" t="n">
        <v>0</v>
      </c>
      <c r="L360" s="68" t="n"/>
      <c r="M360" s="68" t="n"/>
      <c r="N360" s="68" t="n">
        <v>0</v>
      </c>
      <c r="O360" s="68" t="n">
        <v>0</v>
      </c>
      <c r="P360" s="68" t="n"/>
      <c r="Q360" s="68" t="n"/>
      <c r="R360" s="68" t="n"/>
      <c r="S360" s="68" t="n">
        <v>167509.16</v>
      </c>
      <c r="T360" s="63" t="n"/>
      <c r="U360" s="69" t="n"/>
      <c r="V360" s="55" t="n"/>
    </row>
    <row customHeight="true" ht="15" outlineLevel="0" r="361">
      <c r="A361" s="59" t="n">
        <f aca="false" ca="false" dt2D="false" dtr="false" t="normal">+A360+1</f>
        <v>339</v>
      </c>
      <c r="B361" s="60" t="n">
        <f aca="false" ca="false" dt2D="false" dtr="false" t="normal">+B360+1</f>
        <v>20</v>
      </c>
      <c r="C361" s="70" t="s">
        <v>54</v>
      </c>
      <c r="D361" s="70" t="s">
        <v>254</v>
      </c>
      <c r="E361" s="165" t="s">
        <v>754</v>
      </c>
      <c r="F361" s="65" t="n">
        <f aca="false" ca="false" dt2D="false" dtr="false" t="normal">SUM(G361:U361)</f>
        <v>713814.1</v>
      </c>
      <c r="G361" s="68" t="n">
        <v>534619.5</v>
      </c>
      <c r="H361" s="68" t="n">
        <v>0</v>
      </c>
      <c r="I361" s="68" t="n">
        <v>0</v>
      </c>
      <c r="J361" s="68" t="n">
        <v>0</v>
      </c>
      <c r="K361" s="68" t="n">
        <v>0</v>
      </c>
      <c r="L361" s="68" t="n"/>
      <c r="M361" s="68" t="n"/>
      <c r="N361" s="68" t="n"/>
      <c r="O361" s="68" t="n"/>
      <c r="P361" s="68" t="n"/>
      <c r="Q361" s="68" t="n"/>
      <c r="R361" s="68" t="n"/>
      <c r="S361" s="68" t="n">
        <v>179194.6</v>
      </c>
      <c r="T361" s="63" t="n"/>
      <c r="U361" s="69" t="n"/>
      <c r="V361" s="55" t="n"/>
    </row>
    <row customHeight="true" ht="15" outlineLevel="0" r="362">
      <c r="A362" s="59" t="n">
        <f aca="false" ca="false" dt2D="false" dtr="false" t="normal">+A361+1</f>
        <v>340</v>
      </c>
      <c r="B362" s="60" t="n">
        <f aca="false" ca="false" dt2D="false" dtr="false" t="normal">+B361+1</f>
        <v>21</v>
      </c>
      <c r="C362" s="70" t="s">
        <v>54</v>
      </c>
      <c r="D362" s="70" t="s">
        <v>380</v>
      </c>
      <c r="E362" s="165" t="s">
        <v>754</v>
      </c>
      <c r="F362" s="65" t="n">
        <f aca="false" ca="false" dt2D="false" dtr="false" t="normal">SUM(G362:U362)</f>
        <v>4621007.35</v>
      </c>
      <c r="G362" s="68" t="n">
        <v>718742</v>
      </c>
      <c r="H362" s="68" t="n">
        <v>0</v>
      </c>
      <c r="I362" s="68" t="n">
        <v>0</v>
      </c>
      <c r="J362" s="68" t="n">
        <v>0</v>
      </c>
      <c r="K362" s="68" t="n">
        <v>0</v>
      </c>
      <c r="L362" s="68" t="n"/>
      <c r="M362" s="68" t="n"/>
      <c r="N362" s="68" t="n">
        <v>0</v>
      </c>
      <c r="O362" s="68" t="n">
        <v>0</v>
      </c>
      <c r="P362" s="68" t="n">
        <v>3744932.46</v>
      </c>
      <c r="Q362" s="68" t="n"/>
      <c r="R362" s="68" t="n"/>
      <c r="S362" s="68" t="n">
        <v>157332.89</v>
      </c>
      <c r="T362" s="63" t="n"/>
      <c r="U362" s="69" t="n"/>
      <c r="V362" s="55" t="n"/>
    </row>
    <row customHeight="true" ht="15" outlineLevel="0" r="363">
      <c r="A363" s="59" t="n">
        <f aca="false" ca="false" dt2D="false" dtr="false" t="normal">+A362+1</f>
        <v>341</v>
      </c>
      <c r="B363" s="60" t="n">
        <f aca="false" ca="false" dt2D="false" dtr="false" t="normal">+B362+1</f>
        <v>22</v>
      </c>
      <c r="C363" s="70" t="s">
        <v>54</v>
      </c>
      <c r="D363" s="70" t="s">
        <v>381</v>
      </c>
      <c r="E363" s="1" t="n">
        <v>2021</v>
      </c>
      <c r="F363" s="65" t="n">
        <f aca="false" ca="false" dt2D="false" dtr="false" t="normal">SUM(G363:U363)</f>
        <v>5854685.410000001</v>
      </c>
      <c r="G363" s="68" t="n">
        <v>2208942.43</v>
      </c>
      <c r="H363" s="68" t="n">
        <v>2353404.22</v>
      </c>
      <c r="I363" s="68" t="n"/>
      <c r="J363" s="68" t="n">
        <v>1031148.03</v>
      </c>
      <c r="K363" s="68" t="n">
        <v>0</v>
      </c>
      <c r="L363" s="68" t="n"/>
      <c r="M363" s="68" t="n"/>
      <c r="N363" s="68" t="n">
        <v>0</v>
      </c>
      <c r="O363" s="68" t="n">
        <v>0</v>
      </c>
      <c r="P363" s="68" t="n">
        <v>0</v>
      </c>
      <c r="Q363" s="68" t="n">
        <v>0</v>
      </c>
      <c r="R363" s="68" t="n">
        <v>0</v>
      </c>
      <c r="S363" s="68" t="n">
        <v>261190.73</v>
      </c>
      <c r="T363" s="63" t="n"/>
      <c r="U363" s="69" t="n"/>
      <c r="V363" s="55" t="n"/>
    </row>
    <row customHeight="true" ht="15" outlineLevel="0" r="364">
      <c r="A364" s="59" t="n">
        <f aca="false" ca="false" dt2D="false" dtr="false" t="normal">+A363+1</f>
        <v>342</v>
      </c>
      <c r="B364" s="60" t="n">
        <f aca="false" ca="false" dt2D="false" dtr="false" t="normal">+B363+1</f>
        <v>23</v>
      </c>
      <c r="C364" s="70" t="s">
        <v>54</v>
      </c>
      <c r="D364" s="70" t="s">
        <v>382</v>
      </c>
      <c r="E364" s="1" t="n">
        <v>2021</v>
      </c>
      <c r="F364" s="65" t="n">
        <f aca="false" ca="false" dt2D="false" dtr="false" t="normal">SUM(G364:U364)</f>
        <v>4372281.72</v>
      </c>
      <c r="G364" s="68" t="n">
        <v>0</v>
      </c>
      <c r="H364" s="68" t="n">
        <v>0</v>
      </c>
      <c r="I364" s="68" t="n">
        <v>0</v>
      </c>
      <c r="J364" s="68" t="n">
        <v>0</v>
      </c>
      <c r="K364" s="68" t="n">
        <v>0</v>
      </c>
      <c r="L364" s="68" t="n"/>
      <c r="M364" s="68" t="n">
        <v>0</v>
      </c>
      <c r="N364" s="68" t="n">
        <v>0</v>
      </c>
      <c r="O364" s="68" t="n">
        <v>4372281.72</v>
      </c>
      <c r="P364" s="68" t="n">
        <v>0</v>
      </c>
      <c r="Q364" s="68" t="n">
        <v>0</v>
      </c>
      <c r="R364" s="68" t="n">
        <v>0</v>
      </c>
      <c r="S364" s="68" t="n"/>
      <c r="T364" s="63" t="n"/>
      <c r="U364" s="69" t="n"/>
      <c r="V364" s="55" t="n"/>
    </row>
    <row customHeight="true" ht="15" outlineLevel="0" r="365">
      <c r="A365" s="59" t="n">
        <f aca="false" ca="false" dt2D="false" dtr="false" t="normal">+A364+1</f>
        <v>343</v>
      </c>
      <c r="B365" s="60" t="n">
        <f aca="false" ca="false" dt2D="false" dtr="false" t="normal">+B364+1</f>
        <v>24</v>
      </c>
      <c r="C365" s="70" t="s">
        <v>54</v>
      </c>
      <c r="D365" s="70" t="s">
        <v>255</v>
      </c>
      <c r="E365" s="165" t="s">
        <v>754</v>
      </c>
      <c r="F365" s="65" t="n">
        <f aca="false" ca="false" dt2D="false" dtr="false" t="normal">SUM(G365:U365)</f>
        <v>4073089.4699999997</v>
      </c>
      <c r="G365" s="68" t="n">
        <v>2833070.13</v>
      </c>
      <c r="H365" s="68" t="n">
        <v>0</v>
      </c>
      <c r="I365" s="68" t="n">
        <v>0</v>
      </c>
      <c r="J365" s="68" t="n">
        <v>1033829.56</v>
      </c>
      <c r="K365" s="68" t="n">
        <v>0</v>
      </c>
      <c r="L365" s="68" t="n"/>
      <c r="M365" s="68" t="n">
        <v>0</v>
      </c>
      <c r="N365" s="68" t="n">
        <v>0</v>
      </c>
      <c r="O365" s="68" t="n">
        <v>0</v>
      </c>
      <c r="P365" s="68" t="n">
        <v>0</v>
      </c>
      <c r="Q365" s="68" t="n">
        <v>0</v>
      </c>
      <c r="R365" s="68" t="n">
        <v>0</v>
      </c>
      <c r="S365" s="68" t="n"/>
      <c r="T365" s="63" t="n"/>
      <c r="U365" s="79" t="n">
        <v>206189.78</v>
      </c>
      <c r="V365" s="55" t="n"/>
    </row>
    <row customHeight="true" ht="15" outlineLevel="0" r="366">
      <c r="A366" s="59" t="n">
        <f aca="false" ca="false" dt2D="false" dtr="false" t="normal">+A365+1</f>
        <v>344</v>
      </c>
      <c r="B366" s="60" t="n">
        <f aca="false" ca="false" dt2D="false" dtr="false" t="normal">+B365+1</f>
        <v>25</v>
      </c>
      <c r="C366" s="70" t="s">
        <v>54</v>
      </c>
      <c r="D366" s="70" t="s">
        <v>256</v>
      </c>
      <c r="E366" s="165" t="s">
        <v>754</v>
      </c>
      <c r="F366" s="65" t="n">
        <f aca="false" ca="false" dt2D="false" dtr="false" t="normal">SUM(G366:U366)</f>
        <v>4731750.48</v>
      </c>
      <c r="G366" s="68" t="n">
        <v>3289353.25</v>
      </c>
      <c r="H366" s="68" t="n">
        <v>0</v>
      </c>
      <c r="I366" s="68" t="n">
        <v>0</v>
      </c>
      <c r="J366" s="68" t="n">
        <v>1117712.72</v>
      </c>
      <c r="K366" s="68" t="n">
        <v>0</v>
      </c>
      <c r="L366" s="68" t="n"/>
      <c r="M366" s="68" t="n">
        <v>0</v>
      </c>
      <c r="N366" s="68" t="n">
        <v>0</v>
      </c>
      <c r="O366" s="68" t="n">
        <v>0</v>
      </c>
      <c r="P366" s="68" t="n">
        <v>0</v>
      </c>
      <c r="Q366" s="68" t="n">
        <v>0</v>
      </c>
      <c r="R366" s="68" t="n">
        <v>0</v>
      </c>
      <c r="S366" s="68" t="n">
        <v>266447.57</v>
      </c>
      <c r="T366" s="63" t="n"/>
      <c r="U366" s="79" t="n">
        <v>58236.94</v>
      </c>
      <c r="V366" s="55" t="n"/>
    </row>
    <row customHeight="true" ht="15" outlineLevel="0" r="367">
      <c r="A367" s="59" t="n">
        <f aca="false" ca="false" dt2D="false" dtr="false" t="normal">+A366+1</f>
        <v>345</v>
      </c>
      <c r="B367" s="60" t="n">
        <f aca="false" ca="false" dt2D="false" dtr="false" t="normal">+B366+1</f>
        <v>26</v>
      </c>
      <c r="C367" s="70" t="s">
        <v>54</v>
      </c>
      <c r="D367" s="70" t="s">
        <v>383</v>
      </c>
      <c r="E367" s="1" t="n">
        <v>2021</v>
      </c>
      <c r="F367" s="65" t="n">
        <f aca="false" ca="false" dt2D="false" dtr="false" t="normal">SUM(G367:U367)</f>
        <v>2622771.0700000003</v>
      </c>
      <c r="G367" s="68" t="n">
        <v>0</v>
      </c>
      <c r="H367" s="68" t="n">
        <v>0</v>
      </c>
      <c r="I367" s="68" t="n">
        <v>0</v>
      </c>
      <c r="J367" s="68" t="n">
        <v>0</v>
      </c>
      <c r="K367" s="68" t="n">
        <v>0</v>
      </c>
      <c r="L367" s="68" t="n"/>
      <c r="M367" s="68" t="n">
        <v>0</v>
      </c>
      <c r="N367" s="68" t="n">
        <v>0</v>
      </c>
      <c r="O367" s="68" t="n">
        <v>1304067.54</v>
      </c>
      <c r="P367" s="68" t="n">
        <v>1300819.82</v>
      </c>
      <c r="Q367" s="68" t="n">
        <v>0</v>
      </c>
      <c r="R367" s="68" t="n">
        <v>0</v>
      </c>
      <c r="S367" s="68" t="n"/>
      <c r="T367" s="63" t="n"/>
      <c r="U367" s="69" t="n">
        <v>17883.71</v>
      </c>
      <c r="V367" s="55" t="n"/>
    </row>
    <row customHeight="true" ht="15" outlineLevel="0" r="368">
      <c r="A368" s="59" t="n">
        <f aca="false" ca="false" dt2D="false" dtr="false" t="normal">+A367+1</f>
        <v>346</v>
      </c>
      <c r="B368" s="60" t="n">
        <f aca="false" ca="false" dt2D="false" dtr="false" t="normal">+B367+1</f>
        <v>27</v>
      </c>
      <c r="C368" s="70" t="s">
        <v>54</v>
      </c>
      <c r="D368" s="70" t="s">
        <v>384</v>
      </c>
      <c r="E368" s="165" t="s">
        <v>754</v>
      </c>
      <c r="F368" s="65" t="n">
        <f aca="false" ca="false" dt2D="false" dtr="false" t="normal">SUM(G368:U368)</f>
        <v>3174279.35</v>
      </c>
      <c r="G368" s="68" t="n">
        <v>0</v>
      </c>
      <c r="H368" s="68" t="n">
        <v>0</v>
      </c>
      <c r="I368" s="68" t="n">
        <v>0</v>
      </c>
      <c r="J368" s="68" t="n">
        <v>0</v>
      </c>
      <c r="K368" s="68" t="n">
        <v>0</v>
      </c>
      <c r="L368" s="68" t="n"/>
      <c r="M368" s="68" t="n">
        <v>0</v>
      </c>
      <c r="N368" s="68" t="n">
        <v>0</v>
      </c>
      <c r="O368" s="68" t="n">
        <v>0</v>
      </c>
      <c r="P368" s="68" t="n">
        <v>3174279.35</v>
      </c>
      <c r="Q368" s="68" t="n">
        <v>0</v>
      </c>
      <c r="R368" s="68" t="n">
        <v>0</v>
      </c>
      <c r="S368" s="68" t="n"/>
      <c r="T368" s="63" t="n"/>
      <c r="U368" s="69" t="n"/>
      <c r="V368" s="55" t="n"/>
    </row>
    <row customHeight="true" ht="15" outlineLevel="0" r="369">
      <c r="A369" s="59" t="n">
        <f aca="false" ca="false" dt2D="false" dtr="false" t="normal">+A368+1</f>
        <v>347</v>
      </c>
      <c r="B369" s="60" t="n">
        <f aca="false" ca="false" dt2D="false" dtr="false" t="normal">+B368+1</f>
        <v>28</v>
      </c>
      <c r="C369" s="70" t="s">
        <v>54</v>
      </c>
      <c r="D369" s="70" t="s">
        <v>385</v>
      </c>
      <c r="E369" s="1" t="n">
        <v>2021</v>
      </c>
      <c r="F369" s="65" t="n">
        <f aca="false" ca="false" dt2D="false" dtr="false" t="normal">SUM(G369:U369)</f>
        <v>2235800.69</v>
      </c>
      <c r="G369" s="68" t="n">
        <v>0</v>
      </c>
      <c r="H369" s="68" t="n">
        <v>1449428.42</v>
      </c>
      <c r="I369" s="68" t="n">
        <v>0</v>
      </c>
      <c r="J369" s="68" t="n">
        <v>0</v>
      </c>
      <c r="K369" s="68" t="n">
        <v>0</v>
      </c>
      <c r="L369" s="68" t="n"/>
      <c r="M369" s="68" t="n"/>
      <c r="N369" s="68" t="n">
        <v>0</v>
      </c>
      <c r="O369" s="68" t="n">
        <v>0</v>
      </c>
      <c r="P369" s="68" t="n">
        <v>757212.81</v>
      </c>
      <c r="Q369" s="68" t="n">
        <v>0</v>
      </c>
      <c r="R369" s="68" t="n">
        <v>0</v>
      </c>
      <c r="S369" s="68" t="n"/>
      <c r="T369" s="63" t="n"/>
      <c r="U369" s="69" t="n">
        <v>29159.46</v>
      </c>
      <c r="V369" s="55" t="n"/>
    </row>
    <row customHeight="true" ht="15" outlineLevel="0" r="370">
      <c r="A370" s="59" t="n">
        <f aca="false" ca="false" dt2D="false" dtr="false" t="normal">+A369+1</f>
        <v>348</v>
      </c>
      <c r="B370" s="60" t="n">
        <f aca="false" ca="false" dt2D="false" dtr="false" t="normal">+B369+1</f>
        <v>29</v>
      </c>
      <c r="C370" s="70" t="s">
        <v>54</v>
      </c>
      <c r="D370" s="70" t="s">
        <v>386</v>
      </c>
      <c r="E370" s="165" t="s">
        <v>754</v>
      </c>
      <c r="F370" s="65" t="n">
        <f aca="false" ca="false" dt2D="false" dtr="false" t="normal">SUM(G370:U370)</f>
        <v>1364393.3</v>
      </c>
      <c r="G370" s="68" t="n">
        <v>1185589.56</v>
      </c>
      <c r="H370" s="68" t="n">
        <v>0</v>
      </c>
      <c r="I370" s="68" t="n"/>
      <c r="J370" s="68" t="n"/>
      <c r="K370" s="68" t="n"/>
      <c r="L370" s="68" t="n"/>
      <c r="M370" s="68" t="n"/>
      <c r="N370" s="68" t="n"/>
      <c r="O370" s="68" t="n"/>
      <c r="P370" s="68" t="n"/>
      <c r="Q370" s="68" t="n"/>
      <c r="R370" s="68" t="n"/>
      <c r="S370" s="68" t="n">
        <v>178803.74</v>
      </c>
      <c r="T370" s="63" t="n"/>
      <c r="U370" s="69" t="n"/>
      <c r="V370" s="55" t="n"/>
    </row>
    <row customHeight="true" ht="15" outlineLevel="0" r="371">
      <c r="A371" s="59" t="n">
        <f aca="false" ca="false" dt2D="false" dtr="false" t="normal">+A370+1</f>
        <v>349</v>
      </c>
      <c r="B371" s="60" t="n">
        <f aca="false" ca="false" dt2D="false" dtr="false" t="normal">+B370+1</f>
        <v>30</v>
      </c>
      <c r="C371" s="70" t="s">
        <v>54</v>
      </c>
      <c r="D371" s="70" t="s">
        <v>387</v>
      </c>
      <c r="E371" s="165" t="s">
        <v>754</v>
      </c>
      <c r="F371" s="65" t="n">
        <f aca="false" ca="false" dt2D="false" dtr="false" t="normal">SUM(G371:U371)</f>
        <v>3165698.55</v>
      </c>
      <c r="G371" s="68" t="n">
        <v>0</v>
      </c>
      <c r="H371" s="68" t="n">
        <v>0</v>
      </c>
      <c r="I371" s="68" t="n">
        <v>0</v>
      </c>
      <c r="J371" s="68" t="n">
        <v>0</v>
      </c>
      <c r="K371" s="68" t="n">
        <v>0</v>
      </c>
      <c r="L371" s="68" t="n"/>
      <c r="M371" s="68" t="n">
        <v>0</v>
      </c>
      <c r="N371" s="68" t="n">
        <v>0</v>
      </c>
      <c r="O371" s="68" t="n">
        <v>0</v>
      </c>
      <c r="P371" s="68" t="n">
        <v>3165698.55</v>
      </c>
      <c r="Q371" s="68" t="n">
        <v>0</v>
      </c>
      <c r="R371" s="68" t="n">
        <v>0</v>
      </c>
      <c r="S371" s="68" t="n"/>
      <c r="T371" s="63" t="n"/>
      <c r="U371" s="69" t="n"/>
      <c r="V371" s="55" t="n"/>
    </row>
    <row customHeight="true" ht="15" outlineLevel="0" r="372">
      <c r="A372" s="59" t="n">
        <f aca="false" ca="false" dt2D="false" dtr="false" t="normal">+A371+1</f>
        <v>350</v>
      </c>
      <c r="B372" s="60" t="n">
        <f aca="false" ca="false" dt2D="false" dtr="false" t="normal">+B371+1</f>
        <v>31</v>
      </c>
      <c r="C372" s="70" t="s">
        <v>54</v>
      </c>
      <c r="D372" s="70" t="s">
        <v>388</v>
      </c>
      <c r="E372" s="165" t="s">
        <v>754</v>
      </c>
      <c r="F372" s="65" t="n">
        <f aca="false" ca="false" dt2D="false" dtr="false" t="normal">SUM(G372:U372)</f>
        <v>1853102.51</v>
      </c>
      <c r="G372" s="68" t="n">
        <v>0</v>
      </c>
      <c r="H372" s="68" t="n">
        <v>871267.76</v>
      </c>
      <c r="I372" s="68" t="n">
        <v>0</v>
      </c>
      <c r="J372" s="68" t="n">
        <v>0</v>
      </c>
      <c r="K372" s="68" t="n">
        <v>0</v>
      </c>
      <c r="L372" s="68" t="n"/>
      <c r="M372" s="68" t="n"/>
      <c r="N372" s="68" t="n">
        <v>0</v>
      </c>
      <c r="O372" s="68" t="n">
        <v>0</v>
      </c>
      <c r="P372" s="68" t="n">
        <v>957666.44</v>
      </c>
      <c r="Q372" s="68" t="n">
        <v>0</v>
      </c>
      <c r="R372" s="68" t="n">
        <v>0</v>
      </c>
      <c r="S372" s="68" t="n"/>
      <c r="T372" s="63" t="n"/>
      <c r="U372" s="69" t="n">
        <v>24168.31</v>
      </c>
      <c r="V372" s="55" t="n"/>
    </row>
    <row customHeight="true" ht="15" outlineLevel="0" r="373">
      <c r="A373" s="59" t="n">
        <f aca="false" ca="false" dt2D="false" dtr="false" t="normal">+A372+1</f>
        <v>351</v>
      </c>
      <c r="B373" s="60" t="n">
        <f aca="false" ca="false" dt2D="false" dtr="false" t="normal">+B372+1</f>
        <v>32</v>
      </c>
      <c r="C373" s="70" t="s">
        <v>54</v>
      </c>
      <c r="D373" s="70" t="s">
        <v>389</v>
      </c>
      <c r="E373" s="1" t="n">
        <v>2021</v>
      </c>
      <c r="F373" s="65" t="n">
        <f aca="false" ca="false" dt2D="false" dtr="false" t="normal">SUM(G373:U373)</f>
        <v>10204739.14</v>
      </c>
      <c r="G373" s="68" t="n">
        <v>3648127.32</v>
      </c>
      <c r="H373" s="68" t="n">
        <v>6422669.92</v>
      </c>
      <c r="I373" s="68" t="n">
        <v>0</v>
      </c>
      <c r="J373" s="68" t="n">
        <v>0</v>
      </c>
      <c r="K373" s="68" t="n">
        <v>0</v>
      </c>
      <c r="L373" s="68" t="n"/>
      <c r="M373" s="68" t="n"/>
      <c r="N373" s="68" t="n">
        <v>0</v>
      </c>
      <c r="O373" s="68" t="n">
        <v>0</v>
      </c>
      <c r="P373" s="68" t="n">
        <v>0</v>
      </c>
      <c r="Q373" s="68" t="n">
        <v>0</v>
      </c>
      <c r="R373" s="68" t="n">
        <v>0</v>
      </c>
      <c r="S373" s="68" t="n"/>
      <c r="T373" s="63" t="n"/>
      <c r="U373" s="69" t="n">
        <v>133941.9</v>
      </c>
      <c r="V373" s="55" t="n"/>
    </row>
    <row customHeight="true" ht="15" outlineLevel="0" r="374">
      <c r="A374" s="59" t="n">
        <f aca="false" ca="false" dt2D="false" dtr="false" t="normal">+A373+1</f>
        <v>352</v>
      </c>
      <c r="B374" s="60" t="n">
        <f aca="false" ca="false" dt2D="false" dtr="false" t="normal">+B373+1</f>
        <v>33</v>
      </c>
      <c r="C374" s="70" t="s">
        <v>54</v>
      </c>
      <c r="D374" s="70" t="s">
        <v>390</v>
      </c>
      <c r="E374" s="165" t="s">
        <v>754</v>
      </c>
      <c r="F374" s="65" t="n">
        <f aca="false" ca="false" dt2D="false" dtr="false" t="normal">SUM(G374:U374)</f>
        <v>11579272.780000001</v>
      </c>
      <c r="G374" s="68" t="n">
        <v>3467516.74</v>
      </c>
      <c r="H374" s="68" t="n">
        <v>4132398.39</v>
      </c>
      <c r="I374" s="68" t="n">
        <v>0</v>
      </c>
      <c r="J374" s="68" t="n">
        <v>0</v>
      </c>
      <c r="K374" s="68" t="n">
        <v>0</v>
      </c>
      <c r="L374" s="68" t="n"/>
      <c r="M374" s="68" t="n"/>
      <c r="N374" s="68" t="n">
        <v>0</v>
      </c>
      <c r="O374" s="68" t="n">
        <v>0</v>
      </c>
      <c r="P374" s="68" t="n">
        <v>3773783.4</v>
      </c>
      <c r="Q374" s="68" t="n">
        <v>0</v>
      </c>
      <c r="R374" s="68" t="n">
        <v>0</v>
      </c>
      <c r="S374" s="68" t="n">
        <v>33271</v>
      </c>
      <c r="T374" s="63" t="n"/>
      <c r="U374" s="69" t="n">
        <v>172303.25</v>
      </c>
      <c r="V374" s="55" t="n"/>
    </row>
    <row customHeight="true" ht="15" outlineLevel="0" r="375">
      <c r="A375" s="59" t="n">
        <f aca="false" ca="false" dt2D="false" dtr="false" t="normal">+A374+1</f>
        <v>353</v>
      </c>
      <c r="B375" s="60" t="n">
        <f aca="false" ca="false" dt2D="false" dtr="false" t="normal">+B374+1</f>
        <v>34</v>
      </c>
      <c r="C375" s="70" t="s">
        <v>54</v>
      </c>
      <c r="D375" s="70" t="s">
        <v>391</v>
      </c>
      <c r="E375" s="165" t="s">
        <v>754</v>
      </c>
      <c r="F375" s="65" t="n">
        <f aca="false" ca="false" dt2D="false" dtr="false" t="normal">SUM(G375:U375)</f>
        <v>6909971.03</v>
      </c>
      <c r="G375" s="68" t="n">
        <v>6869528.03</v>
      </c>
      <c r="H375" s="68" t="n"/>
      <c r="I375" s="68" t="n"/>
      <c r="J375" s="68" t="n"/>
      <c r="K375" s="68" t="n"/>
      <c r="L375" s="68" t="n"/>
      <c r="M375" s="68" t="n"/>
      <c r="N375" s="68" t="n"/>
      <c r="O375" s="68" t="n"/>
      <c r="P375" s="68" t="n"/>
      <c r="Q375" s="68" t="n"/>
      <c r="R375" s="68" t="n"/>
      <c r="S375" s="68" t="n">
        <v>40443</v>
      </c>
      <c r="T375" s="63" t="n"/>
      <c r="U375" s="69" t="n"/>
      <c r="V375" s="55" t="n"/>
    </row>
    <row customHeight="true" ht="15" outlineLevel="0" r="376">
      <c r="A376" s="59" t="n">
        <f aca="false" ca="false" dt2D="false" dtr="false" t="normal">+A375+1</f>
        <v>354</v>
      </c>
      <c r="B376" s="60" t="n">
        <f aca="false" ca="false" dt2D="false" dtr="false" t="normal">+B375+1</f>
        <v>35</v>
      </c>
      <c r="C376" s="70" t="s">
        <v>54</v>
      </c>
      <c r="D376" s="70" t="s">
        <v>392</v>
      </c>
      <c r="E376" s="165" t="s">
        <v>754</v>
      </c>
      <c r="F376" s="65" t="n">
        <f aca="false" ca="false" dt2D="false" dtr="false" t="normal">SUM(G376:U376)</f>
        <v>2914459.91</v>
      </c>
      <c r="G376" s="68" t="n">
        <v>2884320.91</v>
      </c>
      <c r="H376" s="68" t="n"/>
      <c r="I376" s="68" t="n"/>
      <c r="J376" s="68" t="n"/>
      <c r="K376" s="68" t="n"/>
      <c r="L376" s="68" t="n"/>
      <c r="M376" s="68" t="n"/>
      <c r="N376" s="68" t="n"/>
      <c r="O376" s="68" t="n"/>
      <c r="P376" s="68" t="n"/>
      <c r="Q376" s="68" t="n"/>
      <c r="R376" s="68" t="n"/>
      <c r="S376" s="68" t="n">
        <v>30139</v>
      </c>
      <c r="T376" s="63" t="n"/>
      <c r="U376" s="69" t="n"/>
      <c r="V376" s="55" t="n"/>
    </row>
    <row customHeight="true" ht="15" outlineLevel="0" r="377">
      <c r="A377" s="59" t="n">
        <f aca="false" ca="false" dt2D="false" dtr="false" t="normal">+A376+1</f>
        <v>355</v>
      </c>
      <c r="B377" s="60" t="n">
        <f aca="false" ca="false" dt2D="false" dtr="false" t="normal">+B376+1</f>
        <v>36</v>
      </c>
      <c r="C377" s="70" t="s">
        <v>54</v>
      </c>
      <c r="D377" s="70" t="s">
        <v>393</v>
      </c>
      <c r="E377" s="165" t="s">
        <v>754</v>
      </c>
      <c r="F377" s="65" t="n">
        <f aca="false" ca="false" dt2D="false" dtr="false" t="normal">SUM(G377:U377)</f>
        <v>3238422.97</v>
      </c>
      <c r="G377" s="68" t="n">
        <v>2402327.33</v>
      </c>
      <c r="H377" s="68" t="n"/>
      <c r="I377" s="68" t="n">
        <v>739033.28</v>
      </c>
      <c r="J377" s="68" t="n"/>
      <c r="K377" s="68" t="n"/>
      <c r="L377" s="68" t="n"/>
      <c r="M377" s="68" t="n"/>
      <c r="N377" s="68" t="n"/>
      <c r="O377" s="68" t="n"/>
      <c r="P377" s="68" t="n"/>
      <c r="Q377" s="68" t="n"/>
      <c r="R377" s="68" t="n"/>
      <c r="S377" s="68" t="n">
        <v>23906</v>
      </c>
      <c r="T377" s="63" t="n"/>
      <c r="U377" s="69" t="n">
        <v>73156.36</v>
      </c>
      <c r="V377" s="55" t="n"/>
    </row>
    <row customHeight="true" ht="15" outlineLevel="0" r="378">
      <c r="A378" s="59" t="n">
        <f aca="false" ca="false" dt2D="false" dtr="false" t="normal">+A377+1</f>
        <v>356</v>
      </c>
      <c r="B378" s="60" t="n">
        <f aca="false" ca="false" dt2D="false" dtr="false" t="normal">+B377+1</f>
        <v>37</v>
      </c>
      <c r="C378" s="70" t="s">
        <v>54</v>
      </c>
      <c r="D378" s="70" t="s">
        <v>394</v>
      </c>
      <c r="E378" s="165" t="s">
        <v>754</v>
      </c>
      <c r="F378" s="65" t="n">
        <f aca="false" ca="false" dt2D="false" dtr="false" t="normal">SUM(G378:U378)</f>
        <v>2121136.14</v>
      </c>
      <c r="G378" s="68" t="n"/>
      <c r="H378" s="68" t="n">
        <v>1316485.48</v>
      </c>
      <c r="I378" s="68" t="n"/>
      <c r="J378" s="68" t="n">
        <v>777960.66</v>
      </c>
      <c r="K378" s="68" t="n">
        <v>0</v>
      </c>
      <c r="L378" s="68" t="n"/>
      <c r="M378" s="68" t="n"/>
      <c r="N378" s="68" t="n"/>
      <c r="O378" s="68" t="n"/>
      <c r="P378" s="68" t="n"/>
      <c r="Q378" s="68" t="n"/>
      <c r="R378" s="68" t="n"/>
      <c r="S378" s="68" t="n">
        <v>26690</v>
      </c>
      <c r="T378" s="63" t="n"/>
      <c r="U378" s="69" t="n"/>
      <c r="V378" s="55" t="n"/>
    </row>
    <row customHeight="true" ht="15" outlineLevel="0" r="379">
      <c r="A379" s="59" t="n">
        <f aca="false" ca="false" dt2D="false" dtr="false" t="normal">+A378+1</f>
        <v>357</v>
      </c>
      <c r="B379" s="60" t="n">
        <f aca="false" ca="false" dt2D="false" dtr="false" t="normal">+B378+1</f>
        <v>38</v>
      </c>
      <c r="C379" s="70" t="s">
        <v>54</v>
      </c>
      <c r="D379" s="70" t="s">
        <v>66</v>
      </c>
      <c r="E379" s="165" t="s">
        <v>754</v>
      </c>
      <c r="F379" s="65" t="n">
        <f aca="false" ca="false" dt2D="false" dtr="false" t="normal">SUM(G379:U379)</f>
        <v>2319775.92</v>
      </c>
      <c r="G379" s="68" t="n">
        <v>2299521.92</v>
      </c>
      <c r="H379" s="68" t="n"/>
      <c r="I379" s="68" t="n"/>
      <c r="J379" s="68" t="n"/>
      <c r="K379" s="68" t="n"/>
      <c r="L379" s="68" t="n"/>
      <c r="M379" s="68" t="n"/>
      <c r="N379" s="68" t="n"/>
      <c r="O379" s="68" t="n"/>
      <c r="P379" s="68" t="n"/>
      <c r="Q379" s="68" t="n"/>
      <c r="R379" s="68" t="n"/>
      <c r="S379" s="68" t="n">
        <v>20254</v>
      </c>
      <c r="T379" s="63" t="n"/>
      <c r="U379" s="69" t="n"/>
      <c r="V379" s="55" t="n"/>
    </row>
    <row customHeight="true" ht="15" outlineLevel="0" r="380">
      <c r="A380" s="59" t="n">
        <f aca="false" ca="false" dt2D="false" dtr="false" t="normal">+A379+1</f>
        <v>358</v>
      </c>
      <c r="B380" s="60" t="n">
        <f aca="false" ca="false" dt2D="false" dtr="false" t="normal">+B379+1</f>
        <v>39</v>
      </c>
      <c r="C380" s="70" t="s">
        <v>54</v>
      </c>
      <c r="D380" s="70" t="s">
        <v>395</v>
      </c>
      <c r="E380" s="165" t="s">
        <v>754</v>
      </c>
      <c r="F380" s="65" t="n">
        <f aca="false" ca="false" dt2D="false" dtr="false" t="normal">SUM(G380:U380)</f>
        <v>6007390.21</v>
      </c>
      <c r="G380" s="68" t="n">
        <v>2591641.21</v>
      </c>
      <c r="H380" s="68" t="n">
        <v>1215233.86</v>
      </c>
      <c r="I380" s="68" t="n"/>
      <c r="J380" s="68" t="n">
        <v>841267.77</v>
      </c>
      <c r="K380" s="68" t="n">
        <v>0</v>
      </c>
      <c r="L380" s="68" t="n"/>
      <c r="M380" s="68" t="n"/>
      <c r="N380" s="68" t="n">
        <v>0</v>
      </c>
      <c r="O380" s="68" t="n">
        <v>0</v>
      </c>
      <c r="P380" s="68" t="n">
        <v>1332448.37</v>
      </c>
      <c r="Q380" s="68" t="n">
        <v>0</v>
      </c>
      <c r="R380" s="68" t="n">
        <v>0</v>
      </c>
      <c r="S380" s="68" t="n">
        <v>26799</v>
      </c>
      <c r="T380" s="63" t="n"/>
      <c r="U380" s="69" t="n"/>
      <c r="V380" s="55" t="n"/>
    </row>
    <row customHeight="true" ht="15" outlineLevel="0" r="381">
      <c r="A381" s="59" t="n">
        <f aca="false" ca="false" dt2D="false" dtr="false" t="normal">+A380+1</f>
        <v>359</v>
      </c>
      <c r="B381" s="60" t="n">
        <f aca="false" ca="false" dt2D="false" dtr="false" t="normal">+B380+1</f>
        <v>40</v>
      </c>
      <c r="C381" s="70" t="s">
        <v>54</v>
      </c>
      <c r="D381" s="70" t="s">
        <v>396</v>
      </c>
      <c r="E381" s="165" t="s">
        <v>754</v>
      </c>
      <c r="F381" s="65" t="n">
        <f aca="false" ca="false" dt2D="false" dtr="false" t="normal">SUM(G381:U381)</f>
        <v>4648784.76</v>
      </c>
      <c r="G381" s="68" t="n">
        <v>4632520.76</v>
      </c>
      <c r="H381" s="68" t="n">
        <v>0</v>
      </c>
      <c r="I381" s="68" t="n">
        <v>0</v>
      </c>
      <c r="J381" s="68" t="n">
        <v>0</v>
      </c>
      <c r="K381" s="68" t="n">
        <v>0</v>
      </c>
      <c r="L381" s="68" t="n"/>
      <c r="M381" s="68" t="n"/>
      <c r="N381" s="68" t="n">
        <v>0</v>
      </c>
      <c r="O381" s="68" t="n">
        <v>0</v>
      </c>
      <c r="P381" s="68" t="n">
        <v>0</v>
      </c>
      <c r="Q381" s="68" t="n">
        <v>0</v>
      </c>
      <c r="R381" s="68" t="n">
        <v>0</v>
      </c>
      <c r="S381" s="68" t="n">
        <v>16264</v>
      </c>
      <c r="T381" s="63" t="n"/>
      <c r="U381" s="69" t="n"/>
      <c r="V381" s="55" t="n"/>
    </row>
    <row customHeight="true" ht="15" outlineLevel="0" r="382">
      <c r="A382" s="59" t="n">
        <f aca="false" ca="false" dt2D="false" dtr="false" t="normal">+A381+1</f>
        <v>360</v>
      </c>
      <c r="B382" s="60" t="n">
        <f aca="false" ca="false" dt2D="false" dtr="false" t="normal">+B381+1</f>
        <v>41</v>
      </c>
      <c r="C382" s="70" t="s">
        <v>54</v>
      </c>
      <c r="D382" s="70" t="s">
        <v>397</v>
      </c>
      <c r="E382" s="165" t="s">
        <v>754</v>
      </c>
      <c r="F382" s="65" t="n">
        <f aca="false" ca="false" dt2D="false" dtr="false" t="normal">SUM(G382:U382)</f>
        <v>5464350.86</v>
      </c>
      <c r="G382" s="68" t="n">
        <v>0</v>
      </c>
      <c r="H382" s="68" t="n">
        <v>0</v>
      </c>
      <c r="I382" s="68" t="n">
        <v>0</v>
      </c>
      <c r="J382" s="68" t="n">
        <v>0</v>
      </c>
      <c r="K382" s="68" t="n">
        <v>0</v>
      </c>
      <c r="L382" s="68" t="n"/>
      <c r="M382" s="68" t="n">
        <v>0</v>
      </c>
      <c r="N382" s="68" t="n">
        <v>0</v>
      </c>
      <c r="O382" s="68" t="n">
        <v>0</v>
      </c>
      <c r="P382" s="68" t="n">
        <v>5444729.86</v>
      </c>
      <c r="Q382" s="68" t="n">
        <v>0</v>
      </c>
      <c r="R382" s="68" t="n">
        <v>0</v>
      </c>
      <c r="S382" s="68" t="n">
        <v>19621</v>
      </c>
      <c r="T382" s="63" t="n"/>
      <c r="U382" s="69" t="n"/>
      <c r="V382" s="55" t="n"/>
    </row>
    <row customHeight="true" ht="15" outlineLevel="0" r="383">
      <c r="A383" s="59" t="n">
        <f aca="false" ca="false" dt2D="false" dtr="false" t="normal">+A382+1</f>
        <v>361</v>
      </c>
      <c r="B383" s="60" t="n">
        <f aca="false" ca="false" dt2D="false" dtr="false" t="normal">+B382+1</f>
        <v>42</v>
      </c>
      <c r="C383" s="70" t="s">
        <v>54</v>
      </c>
      <c r="D383" s="70" t="s">
        <v>398</v>
      </c>
      <c r="E383" s="165" t="s">
        <v>754</v>
      </c>
      <c r="F383" s="65" t="n">
        <f aca="false" ca="false" dt2D="false" dtr="false" t="normal">SUM(G383:U383)</f>
        <v>2611321.2</v>
      </c>
      <c r="G383" s="68" t="n"/>
      <c r="H383" s="68" t="n">
        <v>2578463.2</v>
      </c>
      <c r="I383" s="68" t="n"/>
      <c r="J383" s="68" t="n"/>
      <c r="K383" s="68" t="n"/>
      <c r="L383" s="68" t="n"/>
      <c r="M383" s="68" t="n"/>
      <c r="N383" s="68" t="n"/>
      <c r="O383" s="68" t="n"/>
      <c r="P383" s="68" t="n"/>
      <c r="Q383" s="68" t="n"/>
      <c r="R383" s="68" t="n"/>
      <c r="S383" s="68" t="n">
        <v>32858</v>
      </c>
      <c r="T383" s="63" t="n"/>
      <c r="U383" s="69" t="n"/>
      <c r="V383" s="55" t="n"/>
    </row>
    <row customHeight="true" ht="15" outlineLevel="0" r="384">
      <c r="A384" s="59" t="n">
        <f aca="false" ca="false" dt2D="false" dtr="false" t="normal">+A383+1</f>
        <v>362</v>
      </c>
      <c r="B384" s="60" t="n">
        <f aca="false" ca="false" dt2D="false" dtr="false" t="normal">+B383+1</f>
        <v>43</v>
      </c>
      <c r="C384" s="70" t="s">
        <v>54</v>
      </c>
      <c r="D384" s="70" t="s">
        <v>399</v>
      </c>
      <c r="E384" s="165" t="s">
        <v>754</v>
      </c>
      <c r="F384" s="65" t="n">
        <f aca="false" ca="false" dt2D="false" dtr="false" t="normal">SUM(G384:U384)</f>
        <v>19681650.009999998</v>
      </c>
      <c r="G384" s="68" t="n">
        <v>6216403.36</v>
      </c>
      <c r="H384" s="68" t="n">
        <v>1994291.99</v>
      </c>
      <c r="I384" s="68" t="n"/>
      <c r="J384" s="68" t="n">
        <v>2022945.02</v>
      </c>
      <c r="K384" s="68" t="n">
        <v>0</v>
      </c>
      <c r="L384" s="68" t="n"/>
      <c r="M384" s="68" t="n"/>
      <c r="N384" s="68" t="n"/>
      <c r="O384" s="68" t="n"/>
      <c r="P384" s="68" t="n">
        <v>9416829.64</v>
      </c>
      <c r="Q384" s="68" t="n"/>
      <c r="R384" s="68" t="n"/>
      <c r="S384" s="68" t="n">
        <v>31180</v>
      </c>
      <c r="T384" s="63" t="n"/>
      <c r="U384" s="69" t="n"/>
      <c r="V384" s="55" t="n"/>
    </row>
    <row customHeight="true" ht="15" outlineLevel="0" r="385">
      <c r="A385" s="59" t="n">
        <f aca="false" ca="false" dt2D="false" dtr="false" t="normal">+A384+1</f>
        <v>363</v>
      </c>
      <c r="B385" s="60" t="n">
        <f aca="false" ca="false" dt2D="false" dtr="false" t="normal">+B384+1</f>
        <v>44</v>
      </c>
      <c r="C385" s="70" t="s">
        <v>54</v>
      </c>
      <c r="D385" s="70" t="s">
        <v>400</v>
      </c>
      <c r="E385" s="165" t="s">
        <v>754</v>
      </c>
      <c r="F385" s="65" t="n">
        <f aca="false" ca="false" dt2D="false" dtr="false" t="normal">SUM(G385:U385)</f>
        <v>3606705.9</v>
      </c>
      <c r="G385" s="68" t="n">
        <v>0</v>
      </c>
      <c r="H385" s="68" t="n">
        <v>0</v>
      </c>
      <c r="I385" s="68" t="n">
        <v>0</v>
      </c>
      <c r="J385" s="68" t="n">
        <v>0</v>
      </c>
      <c r="K385" s="68" t="n">
        <v>0</v>
      </c>
      <c r="L385" s="68" t="n"/>
      <c r="M385" s="68" t="n">
        <v>0</v>
      </c>
      <c r="N385" s="68" t="n">
        <v>0</v>
      </c>
      <c r="O385" s="68" t="n">
        <v>0</v>
      </c>
      <c r="P385" s="68" t="n">
        <v>3594134.9</v>
      </c>
      <c r="Q385" s="68" t="n">
        <v>0</v>
      </c>
      <c r="R385" s="68" t="n">
        <v>0</v>
      </c>
      <c r="S385" s="68" t="n">
        <v>12571</v>
      </c>
      <c r="T385" s="63" t="n"/>
      <c r="U385" s="69" t="n"/>
      <c r="V385" s="55" t="n"/>
    </row>
    <row customHeight="true" ht="15" outlineLevel="0" r="386">
      <c r="A386" s="59" t="n">
        <f aca="false" ca="false" dt2D="false" dtr="false" t="normal">+A385+1</f>
        <v>364</v>
      </c>
      <c r="B386" s="60" t="n">
        <f aca="false" ca="false" dt2D="false" dtr="false" t="normal">+B385+1</f>
        <v>45</v>
      </c>
      <c r="C386" s="70" t="s">
        <v>54</v>
      </c>
      <c r="D386" s="70" t="s">
        <v>401</v>
      </c>
      <c r="E386" s="165" t="s">
        <v>754</v>
      </c>
      <c r="F386" s="65" t="n">
        <f aca="false" ca="false" dt2D="false" dtr="false" t="normal">SUM(G386:U386)</f>
        <v>1870744.33</v>
      </c>
      <c r="G386" s="68" t="n">
        <v>1852393.33</v>
      </c>
      <c r="H386" s="68" t="n">
        <v>0</v>
      </c>
      <c r="I386" s="68" t="n">
        <v>0</v>
      </c>
      <c r="J386" s="68" t="n"/>
      <c r="K386" s="68" t="n"/>
      <c r="L386" s="68" t="n"/>
      <c r="M386" s="68" t="n"/>
      <c r="N386" s="68" t="n"/>
      <c r="O386" s="68" t="n"/>
      <c r="P386" s="68" t="n"/>
      <c r="Q386" s="68" t="n"/>
      <c r="R386" s="68" t="n"/>
      <c r="S386" s="68" t="n">
        <v>18351</v>
      </c>
      <c r="T386" s="63" t="n"/>
      <c r="U386" s="69" t="n"/>
      <c r="V386" s="55" t="n"/>
    </row>
    <row customHeight="true" ht="15" outlineLevel="0" r="387">
      <c r="A387" s="59" t="n">
        <f aca="false" ca="false" dt2D="false" dtr="false" t="normal">+A386+1</f>
        <v>365</v>
      </c>
      <c r="B387" s="60" t="n">
        <f aca="false" ca="false" dt2D="false" dtr="false" t="normal">+B386+1</f>
        <v>46</v>
      </c>
      <c r="C387" s="70" t="s">
        <v>54</v>
      </c>
      <c r="D387" s="70" t="s">
        <v>355</v>
      </c>
      <c r="E387" s="165" t="s">
        <v>754</v>
      </c>
      <c r="F387" s="65" t="n">
        <f aca="false" ca="false" dt2D="false" dtr="false" t="normal">SUM(G387:U387)</f>
        <v>1348547.22</v>
      </c>
      <c r="G387" s="68" t="n"/>
      <c r="H387" s="68" t="n"/>
      <c r="I387" s="68" t="n"/>
      <c r="J387" s="68" t="n"/>
      <c r="K387" s="68" t="n">
        <v>0</v>
      </c>
      <c r="L387" s="68" t="n"/>
      <c r="M387" s="68" t="n">
        <v>0</v>
      </c>
      <c r="N387" s="68" t="n">
        <v>0</v>
      </c>
      <c r="O387" s="68" t="n">
        <v>0</v>
      </c>
      <c r="P387" s="68" t="n">
        <v>1266109.06</v>
      </c>
      <c r="Q387" s="68" t="n">
        <v>0</v>
      </c>
      <c r="R387" s="68" t="n">
        <v>0</v>
      </c>
      <c r="S387" s="68" t="n">
        <v>82438.16</v>
      </c>
      <c r="T387" s="63" t="n"/>
      <c r="U387" s="69" t="n"/>
      <c r="V387" s="55" t="n"/>
    </row>
    <row customHeight="true" ht="15" outlineLevel="0" r="388">
      <c r="A388" s="59" t="n">
        <f aca="false" ca="false" dt2D="false" dtr="false" t="normal">+A387+1</f>
        <v>366</v>
      </c>
      <c r="B388" s="60" t="n">
        <f aca="false" ca="false" dt2D="false" dtr="false" t="normal">+B387+1</f>
        <v>47</v>
      </c>
      <c r="C388" s="70" t="s">
        <v>54</v>
      </c>
      <c r="D388" s="70" t="s">
        <v>402</v>
      </c>
      <c r="E388" s="1" t="n">
        <v>2021</v>
      </c>
      <c r="F388" s="65" t="n">
        <f aca="false" ca="false" dt2D="false" dtr="false" t="normal">SUM(G388:U388)</f>
        <v>2686148.75</v>
      </c>
      <c r="G388" s="68" t="n"/>
      <c r="H388" s="68" t="n">
        <v>1170073.36</v>
      </c>
      <c r="I388" s="68" t="n">
        <v>659229.88</v>
      </c>
      <c r="J388" s="68" t="n">
        <v>828630.51</v>
      </c>
      <c r="K388" s="68" t="n">
        <v>0</v>
      </c>
      <c r="L388" s="68" t="n"/>
      <c r="M388" s="68" t="n"/>
      <c r="N388" s="68" t="n">
        <v>0</v>
      </c>
      <c r="O388" s="68" t="n">
        <v>0</v>
      </c>
      <c r="P388" s="68" t="n">
        <v>0</v>
      </c>
      <c r="Q388" s="68" t="n">
        <v>0</v>
      </c>
      <c r="R388" s="68" t="n">
        <v>0</v>
      </c>
      <c r="S388" s="68" t="n">
        <v>28215</v>
      </c>
      <c r="T388" s="63" t="n"/>
      <c r="U388" s="69" t="n"/>
      <c r="V388" s="55" t="n"/>
    </row>
    <row customHeight="true" ht="15" outlineLevel="0" r="389">
      <c r="A389" s="59" t="n">
        <f aca="false" ca="false" dt2D="false" dtr="false" t="normal">+A388+1</f>
        <v>367</v>
      </c>
      <c r="B389" s="60" t="n">
        <f aca="false" ca="false" dt2D="false" dtr="false" t="normal">+B388+1</f>
        <v>48</v>
      </c>
      <c r="C389" s="70" t="s">
        <v>78</v>
      </c>
      <c r="D389" s="70" t="s">
        <v>403</v>
      </c>
      <c r="E389" s="165" t="s">
        <v>754</v>
      </c>
      <c r="F389" s="65" t="n">
        <f aca="false" ca="false" dt2D="false" dtr="false" t="normal">SUM(G389:U389)</f>
        <v>933139.6</v>
      </c>
      <c r="G389" s="68" t="n"/>
      <c r="H389" s="68" t="n"/>
      <c r="I389" s="68" t="n"/>
      <c r="J389" s="68" t="n">
        <v>884924.6</v>
      </c>
      <c r="K389" s="68" t="n">
        <v>0</v>
      </c>
      <c r="L389" s="68" t="n"/>
      <c r="M389" s="68" t="n"/>
      <c r="N389" s="68" t="n"/>
      <c r="O389" s="68" t="n"/>
      <c r="P389" s="68" t="n"/>
      <c r="Q389" s="68" t="n"/>
      <c r="R389" s="68" t="n"/>
      <c r="S389" s="68" t="n">
        <v>48215</v>
      </c>
      <c r="T389" s="63" t="n"/>
      <c r="U389" s="69" t="n"/>
      <c r="V389" s="55" t="n"/>
    </row>
    <row customHeight="true" ht="15" outlineLevel="0" r="390">
      <c r="A390" s="59" t="n">
        <f aca="false" ca="false" dt2D="false" dtr="false" t="normal">+A389+1</f>
        <v>368</v>
      </c>
      <c r="B390" s="60" t="n">
        <f aca="false" ca="false" dt2D="false" dtr="false" t="normal">+B389+1</f>
        <v>49</v>
      </c>
      <c r="C390" s="70" t="s">
        <v>78</v>
      </c>
      <c r="D390" s="70" t="s">
        <v>404</v>
      </c>
      <c r="E390" s="165" t="s">
        <v>754</v>
      </c>
      <c r="F390" s="65" t="n">
        <f aca="false" ca="false" dt2D="false" dtr="false" t="normal">SUM(G390:U390)</f>
        <v>1148082.2599999998</v>
      </c>
      <c r="G390" s="68" t="n"/>
      <c r="H390" s="68" t="n"/>
      <c r="I390" s="68" t="n">
        <v>1027132.61</v>
      </c>
      <c r="J390" s="68" t="n"/>
      <c r="K390" s="68" t="n"/>
      <c r="L390" s="68" t="n"/>
      <c r="M390" s="68" t="n"/>
      <c r="N390" s="68" t="n"/>
      <c r="O390" s="68" t="n"/>
      <c r="P390" s="68" t="n"/>
      <c r="Q390" s="68" t="n"/>
      <c r="R390" s="68" t="n"/>
      <c r="S390" s="68" t="n">
        <v>24388</v>
      </c>
      <c r="T390" s="63" t="n"/>
      <c r="U390" s="69" t="n">
        <v>96561.65</v>
      </c>
      <c r="V390" s="55" t="n"/>
    </row>
    <row customHeight="true" ht="15" outlineLevel="0" r="391">
      <c r="A391" s="59" t="n">
        <f aca="false" ca="false" dt2D="false" dtr="false" t="normal">+A390+1</f>
        <v>369</v>
      </c>
      <c r="B391" s="60" t="n">
        <f aca="false" ca="false" dt2D="false" dtr="false" t="normal">+B390+1</f>
        <v>50</v>
      </c>
      <c r="C391" s="70" t="s">
        <v>78</v>
      </c>
      <c r="D391" s="70" t="s">
        <v>214</v>
      </c>
      <c r="E391" s="1" t="n">
        <v>2021</v>
      </c>
      <c r="F391" s="65" t="n">
        <f aca="false" ca="false" dt2D="false" dtr="false" t="normal">SUM(G391:U391)</f>
        <v>646098.1900000001</v>
      </c>
      <c r="G391" s="68" t="n">
        <v>0</v>
      </c>
      <c r="H391" s="68" t="n">
        <v>592935.15</v>
      </c>
      <c r="I391" s="68" t="n">
        <v>0</v>
      </c>
      <c r="J391" s="68" t="n">
        <v>0</v>
      </c>
      <c r="K391" s="68" t="n">
        <v>0</v>
      </c>
      <c r="L391" s="68" t="n"/>
      <c r="M391" s="68" t="n">
        <v>0</v>
      </c>
      <c r="N391" s="68" t="n">
        <v>0</v>
      </c>
      <c r="O391" s="68" t="n">
        <v>0</v>
      </c>
      <c r="P391" s="68" t="n">
        <v>0</v>
      </c>
      <c r="Q391" s="68" t="n">
        <v>0</v>
      </c>
      <c r="R391" s="68" t="n">
        <v>0</v>
      </c>
      <c r="S391" s="68" t="n"/>
      <c r="T391" s="63" t="n"/>
      <c r="U391" s="69" t="n">
        <v>53163.04</v>
      </c>
      <c r="V391" s="55" t="n"/>
    </row>
    <row customHeight="true" ht="15" outlineLevel="0" r="392">
      <c r="A392" s="59" t="n">
        <f aca="false" ca="false" dt2D="false" dtr="false" t="normal">+A391+1</f>
        <v>370</v>
      </c>
      <c r="B392" s="60" t="n">
        <f aca="false" ca="false" dt2D="false" dtr="false" t="normal">+B391+1</f>
        <v>51</v>
      </c>
      <c r="C392" s="70" t="s">
        <v>78</v>
      </c>
      <c r="D392" s="70" t="s">
        <v>276</v>
      </c>
      <c r="E392" s="165" t="s">
        <v>754</v>
      </c>
      <c r="F392" s="65" t="n">
        <f aca="false" ca="false" dt2D="false" dtr="false" t="normal">SUM(G392:U392)</f>
        <v>3187883.42</v>
      </c>
      <c r="G392" s="68" t="n">
        <v>0</v>
      </c>
      <c r="H392" s="68" t="n"/>
      <c r="I392" s="68" t="n">
        <v>0</v>
      </c>
      <c r="J392" s="68" t="n">
        <v>0</v>
      </c>
      <c r="K392" s="68" t="n">
        <v>0</v>
      </c>
      <c r="L392" s="68" t="n"/>
      <c r="M392" s="68" t="n">
        <v>0</v>
      </c>
      <c r="N392" s="68" t="n">
        <v>0</v>
      </c>
      <c r="O392" s="68" t="n">
        <v>0</v>
      </c>
      <c r="P392" s="68" t="n">
        <v>0</v>
      </c>
      <c r="Q392" s="68" t="n">
        <v>0</v>
      </c>
      <c r="R392" s="68" t="n">
        <v>3135603.8</v>
      </c>
      <c r="S392" s="68" t="n"/>
      <c r="T392" s="63" t="n"/>
      <c r="U392" s="69" t="n">
        <v>52279.62</v>
      </c>
      <c r="V392" s="55" t="n"/>
    </row>
    <row customHeight="true" ht="15" outlineLevel="0" r="393">
      <c r="A393" s="59" t="n">
        <f aca="false" ca="false" dt2D="false" dtr="false" t="normal">+A392+1</f>
        <v>371</v>
      </c>
      <c r="B393" s="60" t="n">
        <f aca="false" ca="false" dt2D="false" dtr="false" t="normal">+B392+1</f>
        <v>52</v>
      </c>
      <c r="C393" s="70" t="s">
        <v>78</v>
      </c>
      <c r="D393" s="70" t="s">
        <v>277</v>
      </c>
      <c r="E393" s="165" t="n">
        <v>2021</v>
      </c>
      <c r="F393" s="65" t="n">
        <f aca="false" ca="false" dt2D="false" dtr="false" t="normal">SUM(G393:U393)</f>
        <v>7736459.130000001</v>
      </c>
      <c r="G393" s="68" t="n">
        <v>0</v>
      </c>
      <c r="H393" s="68" t="n">
        <v>0</v>
      </c>
      <c r="I393" s="68" t="n"/>
      <c r="J393" s="68" t="n">
        <v>0</v>
      </c>
      <c r="K393" s="68" t="n">
        <v>0</v>
      </c>
      <c r="L393" s="68" t="n"/>
      <c r="M393" s="68" t="n">
        <v>0</v>
      </c>
      <c r="N393" s="68" t="n">
        <v>0</v>
      </c>
      <c r="O393" s="68" t="n">
        <v>0</v>
      </c>
      <c r="P393" s="68" t="n">
        <v>0</v>
      </c>
      <c r="Q393" s="68" t="n">
        <v>4348802.44</v>
      </c>
      <c r="R393" s="68" t="n">
        <v>3387656.69</v>
      </c>
      <c r="S393" s="68" t="n"/>
      <c r="T393" s="63" t="n"/>
      <c r="U393" s="69" t="n"/>
      <c r="V393" s="55" t="n"/>
    </row>
    <row customHeight="true" ht="15" outlineLevel="0" r="394">
      <c r="A394" s="59" t="n">
        <f aca="false" ca="false" dt2D="false" dtr="false" t="normal">+A393+1</f>
        <v>372</v>
      </c>
      <c r="B394" s="60" t="n">
        <f aca="false" ca="false" dt2D="false" dtr="false" t="normal">+B393+1</f>
        <v>53</v>
      </c>
      <c r="C394" s="70" t="s">
        <v>78</v>
      </c>
      <c r="D394" s="70" t="s">
        <v>278</v>
      </c>
      <c r="E394" s="165" t="n">
        <v>2021</v>
      </c>
      <c r="F394" s="65" t="n">
        <f aca="false" ca="false" dt2D="false" dtr="false" t="normal">SUM(G394:U394)</f>
        <v>7736459.130000001</v>
      </c>
      <c r="G394" s="68" t="n">
        <v>0</v>
      </c>
      <c r="H394" s="68" t="n">
        <v>0</v>
      </c>
      <c r="I394" s="68" t="n"/>
      <c r="J394" s="68" t="n">
        <v>0</v>
      </c>
      <c r="K394" s="68" t="n">
        <v>0</v>
      </c>
      <c r="L394" s="68" t="n"/>
      <c r="M394" s="68" t="n">
        <v>0</v>
      </c>
      <c r="N394" s="68" t="n">
        <v>0</v>
      </c>
      <c r="O394" s="68" t="n">
        <v>0</v>
      </c>
      <c r="P394" s="68" t="n">
        <v>0</v>
      </c>
      <c r="Q394" s="68" t="n">
        <v>4348802.44</v>
      </c>
      <c r="R394" s="68" t="n">
        <v>3387656.69</v>
      </c>
      <c r="S394" s="68" t="n"/>
      <c r="T394" s="63" t="n"/>
      <c r="U394" s="69" t="n"/>
      <c r="V394" s="55" t="n"/>
    </row>
    <row customHeight="true" ht="15" outlineLevel="0" r="395">
      <c r="A395" s="59" t="n">
        <f aca="false" ca="false" dt2D="false" dtr="false" t="normal">+A394+1</f>
        <v>373</v>
      </c>
      <c r="B395" s="60" t="n">
        <f aca="false" ca="false" dt2D="false" dtr="false" t="normal">+B394+1</f>
        <v>54</v>
      </c>
      <c r="C395" s="70" t="s">
        <v>78</v>
      </c>
      <c r="D395" s="70" t="s">
        <v>405</v>
      </c>
      <c r="E395" s="1" t="n">
        <v>2021</v>
      </c>
      <c r="F395" s="65" t="n">
        <f aca="false" ca="false" dt2D="false" dtr="false" t="normal">SUM(G395:U395)</f>
        <v>1006351.55</v>
      </c>
      <c r="G395" s="68" t="n">
        <v>1006351.55</v>
      </c>
      <c r="H395" s="68" t="n">
        <v>0</v>
      </c>
      <c r="I395" s="68" t="n"/>
      <c r="J395" s="68" t="n"/>
      <c r="K395" s="68" t="n">
        <v>0</v>
      </c>
      <c r="L395" s="68" t="n"/>
      <c r="M395" s="68" t="n"/>
      <c r="N395" s="68" t="n">
        <v>0</v>
      </c>
      <c r="O395" s="68" t="n">
        <v>0</v>
      </c>
      <c r="P395" s="68" t="n">
        <v>0</v>
      </c>
      <c r="Q395" s="68" t="n">
        <v>0</v>
      </c>
      <c r="R395" s="68" t="n">
        <v>0</v>
      </c>
      <c r="S395" s="68" t="n"/>
      <c r="T395" s="63" t="n"/>
      <c r="U395" s="69" t="n"/>
      <c r="V395" s="55" t="n"/>
    </row>
    <row customHeight="true" ht="15" outlineLevel="0" r="396">
      <c r="A396" s="59" t="n">
        <f aca="false" ca="false" dt2D="false" dtr="false" t="normal">+A395+1</f>
        <v>374</v>
      </c>
      <c r="B396" s="60" t="n">
        <f aca="false" ca="false" dt2D="false" dtr="false" t="normal">+B395+1</f>
        <v>55</v>
      </c>
      <c r="C396" s="70" t="s">
        <v>78</v>
      </c>
      <c r="D396" s="70" t="s">
        <v>406</v>
      </c>
      <c r="E396" s="1" t="n">
        <v>2021</v>
      </c>
      <c r="F396" s="65" t="n">
        <f aca="false" ca="false" dt2D="false" dtr="false" t="normal">SUM(G396:U396)</f>
        <v>14484712.233999997</v>
      </c>
      <c r="G396" s="68" t="n">
        <v>4692653.02</v>
      </c>
      <c r="H396" s="68" t="n">
        <v>2441817.27</v>
      </c>
      <c r="I396" s="68" t="n">
        <v>1028416.414</v>
      </c>
      <c r="J396" s="68" t="n">
        <v>1109127.66</v>
      </c>
      <c r="K396" s="68" t="n"/>
      <c r="L396" s="68" t="n"/>
      <c r="M396" s="68" t="n"/>
      <c r="N396" s="68" t="n">
        <v>0</v>
      </c>
      <c r="O396" s="68" t="n">
        <v>4810458.8</v>
      </c>
      <c r="P396" s="68" t="n">
        <v>0</v>
      </c>
      <c r="Q396" s="68" t="n"/>
      <c r="R396" s="68" t="n"/>
      <c r="S396" s="68" t="n">
        <v>231263.59</v>
      </c>
      <c r="T396" s="63" t="n"/>
      <c r="U396" s="69" t="n">
        <v>170975.48</v>
      </c>
      <c r="V396" s="55" t="n"/>
    </row>
    <row customHeight="true" ht="15" outlineLevel="0" r="397">
      <c r="A397" s="59" t="n">
        <f aca="false" ca="false" dt2D="false" dtr="false" t="normal">+A396+1</f>
        <v>375</v>
      </c>
      <c r="B397" s="60" t="n">
        <f aca="false" ca="false" dt2D="false" dtr="false" t="normal">+B396+1</f>
        <v>56</v>
      </c>
      <c r="C397" s="70" t="s">
        <v>78</v>
      </c>
      <c r="D397" s="70" t="s">
        <v>407</v>
      </c>
      <c r="E397" s="165" t="s">
        <v>754</v>
      </c>
      <c r="F397" s="65" t="n">
        <f aca="false" ca="false" dt2D="false" dtr="false" t="normal">SUM(G397:U397)</f>
        <v>723654.77</v>
      </c>
      <c r="G397" s="68" t="n"/>
      <c r="H397" s="68" t="n"/>
      <c r="I397" s="68" t="n"/>
      <c r="J397" s="68" t="n">
        <v>716843.02</v>
      </c>
      <c r="K397" s="68" t="n"/>
      <c r="L397" s="68" t="n"/>
      <c r="M397" s="68" t="n"/>
      <c r="N397" s="68" t="n"/>
      <c r="O397" s="68" t="n"/>
      <c r="P397" s="68" t="n"/>
      <c r="Q397" s="68" t="n"/>
      <c r="R397" s="68" t="n"/>
      <c r="S397" s="68" t="n"/>
      <c r="T397" s="63" t="n"/>
      <c r="U397" s="69" t="n">
        <v>6811.75</v>
      </c>
      <c r="V397" s="55" t="n"/>
    </row>
    <row customHeight="true" ht="15" outlineLevel="0" r="398">
      <c r="A398" s="59" t="n">
        <f aca="false" ca="false" dt2D="false" dtr="false" t="normal">+A397+1</f>
        <v>376</v>
      </c>
      <c r="B398" s="60" t="n">
        <f aca="false" ca="false" dt2D="false" dtr="false" t="normal">+B397+1</f>
        <v>57</v>
      </c>
      <c r="C398" s="70" t="s">
        <v>78</v>
      </c>
      <c r="D398" s="70" t="s">
        <v>408</v>
      </c>
      <c r="E398" s="165" t="s">
        <v>754</v>
      </c>
      <c r="F398" s="65" t="n">
        <f aca="false" ca="false" dt2D="false" dtr="false" t="normal">SUM(G398:U398)</f>
        <v>6751122.56</v>
      </c>
      <c r="G398" s="68" t="n"/>
      <c r="H398" s="68" t="n">
        <v>1013117.73</v>
      </c>
      <c r="I398" s="68" t="n"/>
      <c r="J398" s="68" t="n">
        <v>787773.73</v>
      </c>
      <c r="K398" s="68" t="n"/>
      <c r="L398" s="68" t="n"/>
      <c r="M398" s="68" t="n"/>
      <c r="N398" s="68" t="n">
        <v>0</v>
      </c>
      <c r="O398" s="68" t="n">
        <v>4950231.1</v>
      </c>
      <c r="P398" s="68" t="n">
        <v>0</v>
      </c>
      <c r="Q398" s="68" t="n">
        <v>0</v>
      </c>
      <c r="R398" s="68" t="n">
        <v>0</v>
      </c>
      <c r="S398" s="68" t="n"/>
      <c r="T398" s="63" t="n"/>
      <c r="U398" s="69" t="n"/>
      <c r="V398" s="55" t="n"/>
    </row>
    <row customHeight="true" ht="15" outlineLevel="0" r="399">
      <c r="A399" s="59" t="n">
        <f aca="false" ca="false" dt2D="false" dtr="false" t="normal">+A398+1</f>
        <v>377</v>
      </c>
      <c r="B399" s="60" t="n">
        <f aca="false" ca="false" dt2D="false" dtr="false" t="normal">+B398+1</f>
        <v>58</v>
      </c>
      <c r="C399" s="70" t="s">
        <v>78</v>
      </c>
      <c r="D399" s="70" t="s">
        <v>409</v>
      </c>
      <c r="E399" s="1" t="n">
        <v>2021</v>
      </c>
      <c r="F399" s="65" t="n">
        <f aca="false" ca="false" dt2D="false" dtr="false" t="normal">SUM(G399:U399)</f>
        <v>26264798.389999993</v>
      </c>
      <c r="G399" s="68" t="n"/>
      <c r="H399" s="68" t="n"/>
      <c r="I399" s="68" t="n"/>
      <c r="J399" s="68" t="n"/>
      <c r="K399" s="68" t="n">
        <v>0</v>
      </c>
      <c r="L399" s="68" t="n"/>
      <c r="M399" s="68" t="n"/>
      <c r="N399" s="68" t="n">
        <v>0</v>
      </c>
      <c r="O399" s="68" t="n"/>
      <c r="P399" s="68" t="n">
        <v>0</v>
      </c>
      <c r="Q399" s="68" t="n">
        <v>25881031.24</v>
      </c>
      <c r="R399" s="68" t="n">
        <v>0</v>
      </c>
      <c r="S399" s="68" t="n">
        <v>39164</v>
      </c>
      <c r="T399" s="63" t="n"/>
      <c r="U399" s="69" t="n">
        <v>344603.15</v>
      </c>
      <c r="V399" s="55" t="n"/>
    </row>
    <row customHeight="true" ht="15" outlineLevel="0" r="400">
      <c r="A400" s="59" t="n">
        <f aca="false" ca="false" dt2D="false" dtr="false" t="normal">+A399+1</f>
        <v>378</v>
      </c>
      <c r="B400" s="60" t="n">
        <f aca="false" ca="false" dt2D="false" dtr="false" t="normal">+B399+1</f>
        <v>59</v>
      </c>
      <c r="C400" s="70" t="s">
        <v>78</v>
      </c>
      <c r="D400" s="70" t="s">
        <v>341</v>
      </c>
      <c r="E400" s="165" t="s">
        <v>754</v>
      </c>
      <c r="F400" s="65" t="n">
        <f aca="false" ca="false" dt2D="false" dtr="false" t="normal">SUM(G400:U400)</f>
        <v>28868297.53</v>
      </c>
      <c r="G400" s="68" t="n"/>
      <c r="H400" s="68" t="n"/>
      <c r="I400" s="68" t="n"/>
      <c r="J400" s="68" t="n"/>
      <c r="K400" s="68" t="n"/>
      <c r="L400" s="68" t="n"/>
      <c r="M400" s="68" t="n"/>
      <c r="N400" s="68" t="n"/>
      <c r="O400" s="68" t="n"/>
      <c r="P400" s="68" t="n">
        <v>0</v>
      </c>
      <c r="Q400" s="68" t="n">
        <v>28488969.94</v>
      </c>
      <c r="R400" s="68" t="n">
        <v>0</v>
      </c>
      <c r="S400" s="68" t="n"/>
      <c r="T400" s="63" t="n"/>
      <c r="U400" s="69" t="n">
        <v>379327.59</v>
      </c>
      <c r="V400" s="55" t="n"/>
    </row>
    <row customHeight="true" ht="15" outlineLevel="0" r="401">
      <c r="A401" s="59" t="n">
        <f aca="false" ca="false" dt2D="false" dtr="false" t="normal">+A400+1</f>
        <v>379</v>
      </c>
      <c r="B401" s="60" t="n">
        <f aca="false" ca="false" dt2D="false" dtr="false" t="normal">+B400+1</f>
        <v>60</v>
      </c>
      <c r="C401" s="70" t="s">
        <v>78</v>
      </c>
      <c r="D401" s="70" t="s">
        <v>279</v>
      </c>
      <c r="E401" s="165" t="s">
        <v>754</v>
      </c>
      <c r="F401" s="65" t="n">
        <f aca="false" ca="false" dt2D="false" dtr="false" t="normal">SUM(G401:U401)</f>
        <v>426872.48</v>
      </c>
      <c r="G401" s="68" t="n">
        <v>0</v>
      </c>
      <c r="H401" s="68" t="n">
        <v>426872.48</v>
      </c>
      <c r="I401" s="68" t="n">
        <v>0</v>
      </c>
      <c r="J401" s="68" t="n">
        <v>0</v>
      </c>
      <c r="K401" s="68" t="n">
        <v>0</v>
      </c>
      <c r="L401" s="68" t="n"/>
      <c r="M401" s="68" t="n"/>
      <c r="N401" s="68" t="n">
        <v>0</v>
      </c>
      <c r="O401" s="68" t="n">
        <v>0</v>
      </c>
      <c r="P401" s="68" t="n">
        <v>0</v>
      </c>
      <c r="Q401" s="68" t="n"/>
      <c r="R401" s="68" t="n"/>
      <c r="S401" s="68" t="n"/>
      <c r="T401" s="63" t="n"/>
      <c r="U401" s="69" t="n"/>
      <c r="V401" s="55" t="n"/>
    </row>
    <row customHeight="true" ht="15" outlineLevel="0" r="402">
      <c r="A402" s="59" t="n">
        <f aca="false" ca="false" dt2D="false" dtr="false" t="normal">+A401+1</f>
        <v>380</v>
      </c>
      <c r="B402" s="60" t="n">
        <f aca="false" ca="false" dt2D="false" dtr="false" t="normal">+B401+1</f>
        <v>61</v>
      </c>
      <c r="C402" s="70" t="s">
        <v>78</v>
      </c>
      <c r="D402" s="70" t="s">
        <v>81</v>
      </c>
      <c r="E402" s="165" t="s">
        <v>754</v>
      </c>
      <c r="F402" s="65" t="n">
        <f aca="false" ca="false" dt2D="false" dtr="false" t="normal">SUM(G402:U402)</f>
        <v>4395052.71</v>
      </c>
      <c r="G402" s="68" t="n">
        <v>0</v>
      </c>
      <c r="H402" s="68" t="n"/>
      <c r="I402" s="68" t="n"/>
      <c r="J402" s="68" t="n"/>
      <c r="K402" s="68" t="n"/>
      <c r="L402" s="68" t="n"/>
      <c r="M402" s="68" t="n">
        <v>0</v>
      </c>
      <c r="N402" s="68" t="n">
        <v>0</v>
      </c>
      <c r="O402" s="68" t="n">
        <v>0</v>
      </c>
      <c r="P402" s="68" t="n">
        <v>0</v>
      </c>
      <c r="Q402" s="68" t="n">
        <v>4265131.77</v>
      </c>
      <c r="R402" s="68" t="n">
        <v>0</v>
      </c>
      <c r="S402" s="68" t="n"/>
      <c r="T402" s="63" t="n"/>
      <c r="U402" s="69" t="n">
        <v>129920.94</v>
      </c>
      <c r="V402" s="55" t="n"/>
    </row>
    <row customHeight="true" ht="15" outlineLevel="0" r="403">
      <c r="A403" s="59" t="n">
        <f aca="false" ca="false" dt2D="false" dtr="false" t="normal">+A402+1</f>
        <v>381</v>
      </c>
      <c r="B403" s="60" t="n">
        <f aca="false" ca="false" dt2D="false" dtr="false" t="normal">+B402+1</f>
        <v>62</v>
      </c>
      <c r="C403" s="70" t="s">
        <v>78</v>
      </c>
      <c r="D403" s="70" t="s">
        <v>216</v>
      </c>
      <c r="E403" s="1" t="n">
        <v>2021</v>
      </c>
      <c r="F403" s="65" t="n">
        <f aca="false" ca="false" dt2D="false" dtr="false" t="normal">SUM(G403:U403)</f>
        <v>2987518.96</v>
      </c>
      <c r="G403" s="68" t="n">
        <v>2608015.07</v>
      </c>
      <c r="H403" s="68" t="n"/>
      <c r="I403" s="68" t="n"/>
      <c r="J403" s="68" t="n"/>
      <c r="K403" s="68" t="n">
        <v>379503.89</v>
      </c>
      <c r="L403" s="68" t="n"/>
      <c r="M403" s="68" t="n">
        <v>0</v>
      </c>
      <c r="N403" s="68" t="n">
        <v>0</v>
      </c>
      <c r="O403" s="68" t="n">
        <v>0</v>
      </c>
      <c r="P403" s="68" t="n">
        <v>0</v>
      </c>
      <c r="Q403" s="68" t="n">
        <v>0</v>
      </c>
      <c r="R403" s="68" t="n">
        <v>0</v>
      </c>
      <c r="S403" s="68" t="n"/>
      <c r="T403" s="63" t="n"/>
      <c r="U403" s="69" t="n"/>
      <c r="V403" s="55" t="n"/>
    </row>
    <row customHeight="true" ht="15" outlineLevel="0" r="404">
      <c r="A404" s="59" t="n">
        <f aca="false" ca="false" dt2D="false" dtr="false" t="normal">+A403+1</f>
        <v>382</v>
      </c>
      <c r="B404" s="60" t="n">
        <f aca="false" ca="false" dt2D="false" dtr="false" t="normal">+B403+1</f>
        <v>63</v>
      </c>
      <c r="C404" s="70" t="s">
        <v>78</v>
      </c>
      <c r="D404" s="70" t="s">
        <v>410</v>
      </c>
      <c r="E404" s="1" t="n">
        <v>2021</v>
      </c>
      <c r="F404" s="65" t="n">
        <f aca="false" ca="false" dt2D="false" dtr="false" t="normal">SUM(G404:U404)</f>
        <v>2704444.2199999997</v>
      </c>
      <c r="G404" s="68" t="n">
        <v>0</v>
      </c>
      <c r="H404" s="68" t="n"/>
      <c r="I404" s="68" t="n"/>
      <c r="J404" s="68" t="n">
        <v>632742.44</v>
      </c>
      <c r="K404" s="68" t="n">
        <v>106742.45</v>
      </c>
      <c r="L404" s="68" t="n"/>
      <c r="M404" s="68" t="n">
        <v>0</v>
      </c>
      <c r="N404" s="68" t="n">
        <v>0</v>
      </c>
      <c r="O404" s="68" t="n">
        <v>0</v>
      </c>
      <c r="P404" s="68" t="n">
        <v>0</v>
      </c>
      <c r="Q404" s="68" t="n">
        <v>1964959.33</v>
      </c>
      <c r="R404" s="68" t="n"/>
      <c r="S404" s="68" t="n"/>
      <c r="T404" s="63" t="n"/>
      <c r="U404" s="69" t="n"/>
      <c r="V404" s="55" t="n"/>
    </row>
    <row customHeight="true" ht="15" outlineLevel="0" r="405">
      <c r="A405" s="59" t="n">
        <f aca="false" ca="false" dt2D="false" dtr="false" t="normal">+A404+1</f>
        <v>383</v>
      </c>
      <c r="B405" s="60" t="n">
        <f aca="false" ca="false" dt2D="false" dtr="false" t="normal">+B404+1</f>
        <v>64</v>
      </c>
      <c r="C405" s="70" t="s">
        <v>78</v>
      </c>
      <c r="D405" s="70" t="s">
        <v>82</v>
      </c>
      <c r="E405" s="165" t="s">
        <v>754</v>
      </c>
      <c r="F405" s="65" t="n">
        <f aca="false" ca="false" dt2D="false" dtr="false" t="normal">SUM(G405:U405)</f>
        <v>28547258.979999997</v>
      </c>
      <c r="G405" s="68" t="n">
        <v>0</v>
      </c>
      <c r="H405" s="68" t="n">
        <v>0</v>
      </c>
      <c r="I405" s="68" t="n">
        <v>0</v>
      </c>
      <c r="J405" s="68" t="n">
        <v>0</v>
      </c>
      <c r="K405" s="68" t="n"/>
      <c r="L405" s="68" t="n"/>
      <c r="M405" s="68" t="n">
        <v>0</v>
      </c>
      <c r="N405" s="68" t="n">
        <v>0</v>
      </c>
      <c r="O405" s="68" t="n">
        <v>6505628.83</v>
      </c>
      <c r="P405" s="68" t="n">
        <v>0</v>
      </c>
      <c r="Q405" s="68" t="n">
        <v>22041630.15</v>
      </c>
      <c r="R405" s="68" t="n">
        <v>0</v>
      </c>
      <c r="S405" s="68" t="n"/>
      <c r="T405" s="63" t="n"/>
      <c r="U405" s="69" t="n"/>
      <c r="V405" s="55" t="n"/>
    </row>
    <row customHeight="true" ht="15" outlineLevel="0" r="406">
      <c r="A406" s="59" t="n">
        <f aca="false" ca="false" dt2D="false" dtr="false" t="normal">+A405+1</f>
        <v>384</v>
      </c>
      <c r="B406" s="60" t="n">
        <f aca="false" ca="false" dt2D="false" dtr="false" t="normal">+B405+1</f>
        <v>65</v>
      </c>
      <c r="C406" s="70" t="s">
        <v>78</v>
      </c>
      <c r="D406" s="70" t="s">
        <v>151</v>
      </c>
      <c r="E406" s="165" t="s">
        <v>754</v>
      </c>
      <c r="F406" s="65" t="n">
        <f aca="false" ca="false" dt2D="false" dtr="false" t="normal">SUM(G406:U406)</f>
        <v>9730465.93</v>
      </c>
      <c r="G406" s="68" t="n"/>
      <c r="H406" s="68" t="n"/>
      <c r="I406" s="68" t="n"/>
      <c r="J406" s="68" t="n"/>
      <c r="K406" s="68" t="n"/>
      <c r="L406" s="68" t="n"/>
      <c r="M406" s="68" t="n"/>
      <c r="N406" s="68" t="n">
        <v>0</v>
      </c>
      <c r="O406" s="68" t="n">
        <v>9730465.93</v>
      </c>
      <c r="P406" s="68" t="n">
        <v>0</v>
      </c>
      <c r="Q406" s="68" t="n"/>
      <c r="R406" s="68" t="n"/>
      <c r="S406" s="68" t="n"/>
      <c r="T406" s="63" t="n"/>
      <c r="U406" s="69" t="n"/>
      <c r="V406" s="55" t="n"/>
    </row>
    <row customHeight="true" ht="15" outlineLevel="0" r="407">
      <c r="A407" s="59" t="n">
        <f aca="false" ca="false" dt2D="false" dtr="false" t="normal">+A406+1</f>
        <v>385</v>
      </c>
      <c r="B407" s="60" t="n">
        <f aca="false" ca="false" dt2D="false" dtr="false" t="normal">+B406+1</f>
        <v>66</v>
      </c>
      <c r="C407" s="70" t="s">
        <v>78</v>
      </c>
      <c r="D407" s="70" t="s">
        <v>218</v>
      </c>
      <c r="E407" s="165" t="s">
        <v>754</v>
      </c>
      <c r="F407" s="65" t="n">
        <f aca="false" ca="false" dt2D="false" dtr="false" t="normal">SUM(G407:U407)</f>
        <v>1927335.88</v>
      </c>
      <c r="G407" s="68" t="n">
        <v>1854602.17</v>
      </c>
      <c r="H407" s="68" t="n">
        <v>0</v>
      </c>
      <c r="I407" s="68" t="n">
        <v>0</v>
      </c>
      <c r="J407" s="68" t="n">
        <v>0</v>
      </c>
      <c r="K407" s="68" t="n">
        <v>0</v>
      </c>
      <c r="L407" s="68" t="n"/>
      <c r="M407" s="68" t="n">
        <v>0</v>
      </c>
      <c r="N407" s="68" t="n">
        <v>0</v>
      </c>
      <c r="O407" s="68" t="n">
        <v>0</v>
      </c>
      <c r="P407" s="68" t="n">
        <v>0</v>
      </c>
      <c r="Q407" s="68" t="n">
        <v>0</v>
      </c>
      <c r="R407" s="68" t="n">
        <v>0</v>
      </c>
      <c r="S407" s="68" t="n"/>
      <c r="T407" s="63" t="n"/>
      <c r="U407" s="69" t="n">
        <v>72733.71</v>
      </c>
      <c r="V407" s="55" t="n"/>
    </row>
    <row customHeight="true" ht="15" outlineLevel="0" r="408">
      <c r="A408" s="59" t="n">
        <f aca="false" ca="false" dt2D="false" dtr="false" t="normal">+A407+1</f>
        <v>386</v>
      </c>
      <c r="B408" s="60" t="n">
        <f aca="false" ca="false" dt2D="false" dtr="false" t="normal">+B407+1</f>
        <v>67</v>
      </c>
      <c r="C408" s="70" t="s">
        <v>78</v>
      </c>
      <c r="D408" s="70" t="s">
        <v>157</v>
      </c>
      <c r="E408" s="165" t="s">
        <v>754</v>
      </c>
      <c r="F408" s="65" t="n">
        <f aca="false" ca="false" dt2D="false" dtr="false" t="normal">SUM(G408:U408)</f>
        <v>901977.7</v>
      </c>
      <c r="G408" s="68" t="n">
        <v>0</v>
      </c>
      <c r="H408" s="68" t="n"/>
      <c r="I408" s="68" t="n"/>
      <c r="J408" s="68" t="n">
        <v>901977.7</v>
      </c>
      <c r="K408" s="68" t="n"/>
      <c r="L408" s="68" t="n"/>
      <c r="M408" s="68" t="n"/>
      <c r="N408" s="68" t="n"/>
      <c r="O408" s="68" t="n"/>
      <c r="P408" s="68" t="n"/>
      <c r="Q408" s="68" t="n"/>
      <c r="R408" s="68" t="n"/>
      <c r="S408" s="68" t="n"/>
      <c r="T408" s="63" t="n"/>
      <c r="U408" s="69" t="n"/>
      <c r="V408" s="55" t="n"/>
    </row>
    <row customHeight="true" ht="15" outlineLevel="0" r="409">
      <c r="A409" s="59" t="n">
        <f aca="false" ca="false" dt2D="false" dtr="false" t="normal">+A408+1</f>
        <v>387</v>
      </c>
      <c r="B409" s="60" t="n">
        <f aca="false" ca="false" dt2D="false" dtr="false" t="normal">+B408+1</f>
        <v>68</v>
      </c>
      <c r="C409" s="70" t="s">
        <v>78</v>
      </c>
      <c r="D409" s="70" t="s">
        <v>411</v>
      </c>
      <c r="E409" s="1" t="n">
        <v>2021</v>
      </c>
      <c r="F409" s="65" t="n">
        <f aca="false" ca="false" dt2D="false" dtr="false" t="normal">SUM(G409:U409)</f>
        <v>15357582.04</v>
      </c>
      <c r="G409" s="68" t="n">
        <v>3921571.12</v>
      </c>
      <c r="H409" s="68" t="n">
        <v>2013783.5</v>
      </c>
      <c r="I409" s="68" t="n"/>
      <c r="J409" s="68" t="n">
        <v>1333641.53</v>
      </c>
      <c r="K409" s="68" t="n"/>
      <c r="L409" s="68" t="n"/>
      <c r="M409" s="68" t="n"/>
      <c r="N409" s="68" t="n">
        <v>0</v>
      </c>
      <c r="O409" s="68" t="n">
        <v>3219238.34</v>
      </c>
      <c r="P409" s="68" t="n">
        <v>0</v>
      </c>
      <c r="Q409" s="68" t="n"/>
      <c r="R409" s="68" t="n">
        <v>4437118.68</v>
      </c>
      <c r="S409" s="68" t="n">
        <v>239872.33</v>
      </c>
      <c r="T409" s="63" t="n"/>
      <c r="U409" s="69" t="n">
        <v>192356.54</v>
      </c>
      <c r="V409" s="55" t="n"/>
    </row>
    <row customHeight="true" ht="15" outlineLevel="0" r="410">
      <c r="A410" s="59" t="n">
        <f aca="false" ca="false" dt2D="false" dtr="false" t="normal">+A409+1</f>
        <v>388</v>
      </c>
      <c r="B410" s="60" t="n">
        <f aca="false" ca="false" dt2D="false" dtr="false" t="normal">+B409+1</f>
        <v>69</v>
      </c>
      <c r="C410" s="70" t="s">
        <v>78</v>
      </c>
      <c r="D410" s="70" t="s">
        <v>412</v>
      </c>
      <c r="E410" s="1" t="n">
        <v>2021</v>
      </c>
      <c r="F410" s="65" t="n">
        <f aca="false" ca="false" dt2D="false" dtr="false" t="normal">SUM(G410:U410)</f>
        <v>18183527.16</v>
      </c>
      <c r="G410" s="68" t="n">
        <v>4232268.18</v>
      </c>
      <c r="H410" s="68" t="n">
        <v>2062048.94</v>
      </c>
      <c r="I410" s="68" t="n"/>
      <c r="J410" s="68" t="n">
        <v>1051590.56</v>
      </c>
      <c r="K410" s="68" t="n"/>
      <c r="L410" s="68" t="n"/>
      <c r="M410" s="68" t="n"/>
      <c r="N410" s="68" t="n">
        <v>0</v>
      </c>
      <c r="O410" s="68" t="n">
        <v>3859127.67</v>
      </c>
      <c r="P410" s="68" t="n">
        <v>0</v>
      </c>
      <c r="Q410" s="68" t="n"/>
      <c r="R410" s="68" t="n">
        <v>6528699.24</v>
      </c>
      <c r="S410" s="68" t="n">
        <v>241263.4</v>
      </c>
      <c r="T410" s="63" t="n"/>
      <c r="U410" s="69" t="n">
        <v>208529.17</v>
      </c>
      <c r="V410" s="55" t="n"/>
    </row>
    <row customHeight="true" ht="15" outlineLevel="0" r="411">
      <c r="A411" s="59" t="n">
        <f aca="false" ca="false" dt2D="false" dtr="false" t="normal">+A410+1</f>
        <v>389</v>
      </c>
      <c r="B411" s="60" t="n">
        <f aca="false" ca="false" dt2D="false" dtr="false" t="normal">+B410+1</f>
        <v>70</v>
      </c>
      <c r="C411" s="70" t="s">
        <v>78</v>
      </c>
      <c r="D411" s="70" t="s">
        <v>413</v>
      </c>
      <c r="E411" s="1" t="n">
        <v>2021</v>
      </c>
      <c r="F411" s="65" t="n">
        <f aca="false" ca="false" dt2D="false" dtr="false" t="normal">SUM(G411:U411)</f>
        <v>11763982.699999997</v>
      </c>
      <c r="G411" s="68" t="n">
        <v>3337702.32</v>
      </c>
      <c r="H411" s="68" t="n">
        <v>1996791.36</v>
      </c>
      <c r="I411" s="68" t="n">
        <v>1053038.83</v>
      </c>
      <c r="J411" s="68" t="n">
        <v>1225903.62</v>
      </c>
      <c r="K411" s="68" t="n"/>
      <c r="L411" s="68" t="n"/>
      <c r="M411" s="68" t="n"/>
      <c r="N411" s="68" t="n">
        <v>0</v>
      </c>
      <c r="O411" s="68" t="n">
        <v>3746748.34</v>
      </c>
      <c r="P411" s="68" t="n">
        <v>0</v>
      </c>
      <c r="Q411" s="68" t="n"/>
      <c r="R411" s="68" t="n"/>
      <c r="S411" s="68" t="n">
        <v>226831.7</v>
      </c>
      <c r="T411" s="63" t="n"/>
      <c r="U411" s="69" t="n">
        <v>176966.53</v>
      </c>
      <c r="V411" s="55" t="n"/>
    </row>
    <row customHeight="true" ht="15" outlineLevel="0" r="412">
      <c r="A412" s="59" t="n">
        <f aca="false" ca="false" dt2D="false" dtr="false" t="normal">+A411+1</f>
        <v>390</v>
      </c>
      <c r="B412" s="60" t="n">
        <f aca="false" ca="false" dt2D="false" dtr="false" t="normal">+B411+1</f>
        <v>71</v>
      </c>
      <c r="C412" s="70" t="s">
        <v>78</v>
      </c>
      <c r="D412" s="70" t="s">
        <v>414</v>
      </c>
      <c r="E412" s="165" t="s">
        <v>754</v>
      </c>
      <c r="F412" s="65" t="n">
        <f aca="false" ca="false" dt2D="false" dtr="false" t="normal">SUM(G412:U412)</f>
        <v>8060858.29</v>
      </c>
      <c r="G412" s="68" t="n">
        <v>3384237.96</v>
      </c>
      <c r="H412" s="68" t="n">
        <v>2165362.16</v>
      </c>
      <c r="I412" s="68" t="n">
        <v>1053038.83</v>
      </c>
      <c r="J412" s="68" t="n">
        <v>1096169.63</v>
      </c>
      <c r="K412" s="68" t="n"/>
      <c r="L412" s="68" t="n"/>
      <c r="M412" s="68" t="n"/>
      <c r="N412" s="68" t="n"/>
      <c r="O412" s="68" t="n"/>
      <c r="P412" s="68" t="n"/>
      <c r="Q412" s="68" t="n"/>
      <c r="R412" s="68" t="n"/>
      <c r="S412" s="68" t="n">
        <v>227423.21</v>
      </c>
      <c r="T412" s="63" t="n"/>
      <c r="U412" s="69" t="n">
        <v>134626.5</v>
      </c>
      <c r="V412" s="55" t="n"/>
    </row>
    <row customHeight="true" ht="15" outlineLevel="0" r="413">
      <c r="A413" s="59" t="n">
        <f aca="false" ca="false" dt2D="false" dtr="false" t="normal">+A412+1</f>
        <v>391</v>
      </c>
      <c r="B413" s="60" t="n">
        <f aca="false" ca="false" dt2D="false" dtr="false" t="normal">+B412+1</f>
        <v>72</v>
      </c>
      <c r="C413" s="70" t="s">
        <v>78</v>
      </c>
      <c r="D413" s="70" t="s">
        <v>415</v>
      </c>
      <c r="E413" s="1" t="n">
        <v>2021</v>
      </c>
      <c r="F413" s="65" t="n">
        <f aca="false" ca="false" dt2D="false" dtr="false" t="normal">SUM(G413:U413)</f>
        <v>13950707.429999998</v>
      </c>
      <c r="G413" s="68" t="n">
        <v>4053995.74</v>
      </c>
      <c r="H413" s="68" t="n">
        <v>2307213.9</v>
      </c>
      <c r="I413" s="68" t="n">
        <v>1224462.97</v>
      </c>
      <c r="J413" s="68" t="n">
        <v>1111568.24</v>
      </c>
      <c r="K413" s="68" t="n"/>
      <c r="L413" s="68" t="n"/>
      <c r="M413" s="68" t="n"/>
      <c r="N413" s="68" t="n">
        <v>0</v>
      </c>
      <c r="O413" s="68" t="n">
        <v>4847911.27</v>
      </c>
      <c r="P413" s="68" t="n">
        <v>0</v>
      </c>
      <c r="Q413" s="68" t="n"/>
      <c r="R413" s="68" t="n"/>
      <c r="S413" s="68" t="n">
        <v>239670.54</v>
      </c>
      <c r="T413" s="63" t="n"/>
      <c r="U413" s="69" t="n">
        <v>165884.77</v>
      </c>
      <c r="V413" s="55" t="n"/>
    </row>
    <row customHeight="true" ht="15" outlineLevel="0" r="414">
      <c r="A414" s="59" t="n">
        <f aca="false" ca="false" dt2D="false" dtr="false" t="normal">+A413+1</f>
        <v>392</v>
      </c>
      <c r="B414" s="60" t="n">
        <f aca="false" ca="false" dt2D="false" dtr="false" t="normal">+B413+1</f>
        <v>73</v>
      </c>
      <c r="C414" s="70" t="s">
        <v>78</v>
      </c>
      <c r="D414" s="70" t="s">
        <v>416</v>
      </c>
      <c r="E414" s="1" t="n">
        <v>2021</v>
      </c>
      <c r="F414" s="65" t="n">
        <f aca="false" ca="false" dt2D="false" dtr="false" t="normal">SUM(G414:U414)</f>
        <v>7152029.69</v>
      </c>
      <c r="G414" s="68" t="n">
        <v>2378321.92</v>
      </c>
      <c r="H414" s="68" t="n"/>
      <c r="I414" s="68" t="n">
        <v>0</v>
      </c>
      <c r="J414" s="68" t="n">
        <v>0</v>
      </c>
      <c r="K414" s="68" t="n">
        <v>0</v>
      </c>
      <c r="L414" s="68" t="n"/>
      <c r="M414" s="68" t="n">
        <v>0</v>
      </c>
      <c r="N414" s="68" t="n">
        <v>0</v>
      </c>
      <c r="O414" s="68" t="n">
        <v>0</v>
      </c>
      <c r="P414" s="68" t="n">
        <v>0</v>
      </c>
      <c r="Q414" s="68" t="n">
        <v>0</v>
      </c>
      <c r="R414" s="68" t="n">
        <v>4728117.7</v>
      </c>
      <c r="S414" s="68" t="n"/>
      <c r="T414" s="63" t="n"/>
      <c r="U414" s="69" t="n">
        <v>45590.07</v>
      </c>
      <c r="V414" s="55" t="n"/>
    </row>
    <row customHeight="true" ht="15" outlineLevel="0" r="415">
      <c r="A415" s="59" t="n">
        <f aca="false" ca="false" dt2D="false" dtr="false" t="normal">+A414+1</f>
        <v>393</v>
      </c>
      <c r="B415" s="60" t="n">
        <f aca="false" ca="false" dt2D="false" dtr="false" t="normal">+B414+1</f>
        <v>74</v>
      </c>
      <c r="C415" s="70" t="s">
        <v>78</v>
      </c>
      <c r="D415" s="70" t="s">
        <v>219</v>
      </c>
      <c r="E415" s="1" t="n">
        <v>2021</v>
      </c>
      <c r="F415" s="65" t="n">
        <f aca="false" ca="false" dt2D="false" dtr="false" t="normal">SUM(G415:U415)</f>
        <v>1047680.1000000001</v>
      </c>
      <c r="G415" s="68" t="n"/>
      <c r="H415" s="68" t="n">
        <v>1047680.1</v>
      </c>
      <c r="I415" s="68" t="n"/>
      <c r="J415" s="68" t="n"/>
      <c r="K415" s="68" t="n">
        <v>0</v>
      </c>
      <c r="L415" s="68" t="n"/>
      <c r="M415" s="68" t="n">
        <v>0</v>
      </c>
      <c r="N415" s="68" t="n">
        <v>0</v>
      </c>
      <c r="O415" s="68" t="n"/>
      <c r="P415" s="68" t="n">
        <v>0</v>
      </c>
      <c r="Q415" s="68" t="n"/>
      <c r="R415" s="68" t="n">
        <v>0</v>
      </c>
      <c r="S415" s="68" t="n"/>
      <c r="T415" s="63" t="n"/>
      <c r="U415" s="69" t="n"/>
      <c r="V415" s="55" t="n"/>
    </row>
    <row customHeight="true" ht="15" outlineLevel="0" r="416">
      <c r="A416" s="59" t="n">
        <f aca="false" ca="false" dt2D="false" dtr="false" t="normal">+A415+1</f>
        <v>394</v>
      </c>
      <c r="B416" s="60" t="n">
        <f aca="false" ca="false" dt2D="false" dtr="false" t="normal">+B415+1</f>
        <v>75</v>
      </c>
      <c r="C416" s="70" t="s">
        <v>78</v>
      </c>
      <c r="D416" s="70" t="s">
        <v>417</v>
      </c>
      <c r="E416" s="1" t="n">
        <v>2021</v>
      </c>
      <c r="F416" s="65" t="n">
        <f aca="false" ca="false" dt2D="false" dtr="false" t="normal">SUM(G416:U416)</f>
        <v>7433584.880000001</v>
      </c>
      <c r="G416" s="68" t="n">
        <v>0</v>
      </c>
      <c r="H416" s="68" t="n">
        <v>0</v>
      </c>
      <c r="I416" s="68" t="n">
        <v>0</v>
      </c>
      <c r="J416" s="68" t="n">
        <v>0</v>
      </c>
      <c r="K416" s="68" t="n"/>
      <c r="L416" s="68" t="n"/>
      <c r="M416" s="68" t="n">
        <v>0</v>
      </c>
      <c r="N416" s="68" t="n">
        <v>0</v>
      </c>
      <c r="O416" s="68" t="n">
        <v>3815873.24</v>
      </c>
      <c r="P416" s="68" t="n">
        <v>0</v>
      </c>
      <c r="Q416" s="68" t="n">
        <v>0</v>
      </c>
      <c r="R416" s="68" t="n">
        <v>3503274.65</v>
      </c>
      <c r="S416" s="68" t="n">
        <v>39749</v>
      </c>
      <c r="T416" s="63" t="n"/>
      <c r="U416" s="69" t="n">
        <v>74687.99</v>
      </c>
      <c r="V416" s="55" t="n"/>
    </row>
    <row customHeight="true" ht="15" outlineLevel="0" r="417">
      <c r="A417" s="59" t="n">
        <f aca="false" ca="false" dt2D="false" dtr="false" t="normal">+A416+1</f>
        <v>395</v>
      </c>
      <c r="B417" s="60" t="n">
        <f aca="false" ca="false" dt2D="false" dtr="false" t="normal">+B416+1</f>
        <v>76</v>
      </c>
      <c r="C417" s="70" t="s">
        <v>78</v>
      </c>
      <c r="D417" s="70" t="s">
        <v>418</v>
      </c>
      <c r="E417" s="1" t="n">
        <v>2021</v>
      </c>
      <c r="F417" s="65" t="n">
        <f aca="false" ca="false" dt2D="false" dtr="false" t="normal">SUM(G417:U417)</f>
        <v>511824.21</v>
      </c>
      <c r="G417" s="68" t="n">
        <v>0</v>
      </c>
      <c r="H417" s="68" t="n">
        <v>0</v>
      </c>
      <c r="I417" s="68" t="n">
        <v>0</v>
      </c>
      <c r="J417" s="68" t="n">
        <v>0</v>
      </c>
      <c r="K417" s="68" t="n">
        <v>511824.21</v>
      </c>
      <c r="L417" s="68" t="n"/>
      <c r="M417" s="68" t="n">
        <v>0</v>
      </c>
      <c r="N417" s="68" t="n">
        <v>0</v>
      </c>
      <c r="O417" s="68" t="n">
        <v>0</v>
      </c>
      <c r="P417" s="68" t="n">
        <v>0</v>
      </c>
      <c r="Q417" s="68" t="n">
        <v>0</v>
      </c>
      <c r="R417" s="68" t="n">
        <v>0</v>
      </c>
      <c r="S417" s="68" t="n"/>
      <c r="T417" s="63" t="n"/>
      <c r="U417" s="69" t="n"/>
      <c r="V417" s="55" t="n"/>
    </row>
    <row customHeight="true" ht="15" outlineLevel="0" r="418">
      <c r="A418" s="59" t="n">
        <f aca="false" ca="false" dt2D="false" dtr="false" t="normal">+A417+1</f>
        <v>396</v>
      </c>
      <c r="B418" s="60" t="n">
        <f aca="false" ca="false" dt2D="false" dtr="false" t="normal">+B417+1</f>
        <v>77</v>
      </c>
      <c r="C418" s="70" t="s">
        <v>78</v>
      </c>
      <c r="D418" s="70" t="s">
        <v>84</v>
      </c>
      <c r="E418" s="1" t="n">
        <v>2021</v>
      </c>
      <c r="F418" s="65" t="n">
        <f aca="false" ca="false" dt2D="false" dtr="false" t="normal">SUM(G418:U418)</f>
        <v>380638.2</v>
      </c>
      <c r="G418" s="68" t="n">
        <v>0</v>
      </c>
      <c r="H418" s="68" t="n">
        <v>0</v>
      </c>
      <c r="I418" s="68" t="n">
        <v>0</v>
      </c>
      <c r="J418" s="68" t="n">
        <v>0</v>
      </c>
      <c r="K418" s="68" t="n">
        <v>380638.2</v>
      </c>
      <c r="L418" s="68" t="n"/>
      <c r="M418" s="68" t="n">
        <v>0</v>
      </c>
      <c r="N418" s="68" t="n">
        <v>0</v>
      </c>
      <c r="O418" s="68" t="n">
        <v>0</v>
      </c>
      <c r="P418" s="68" t="n">
        <v>0</v>
      </c>
      <c r="Q418" s="68" t="n">
        <v>0</v>
      </c>
      <c r="R418" s="68" t="n">
        <v>0</v>
      </c>
      <c r="S418" s="68" t="n"/>
      <c r="T418" s="63" t="n"/>
      <c r="U418" s="69" t="n"/>
      <c r="V418" s="55" t="n"/>
    </row>
    <row customHeight="true" ht="15" outlineLevel="0" r="419">
      <c r="A419" s="59" t="n">
        <f aca="false" ca="false" dt2D="false" dtr="false" t="normal">+A418+1</f>
        <v>397</v>
      </c>
      <c r="B419" s="60" t="n">
        <f aca="false" ca="false" dt2D="false" dtr="false" t="normal">+B418+1</f>
        <v>78</v>
      </c>
      <c r="C419" s="70" t="s">
        <v>78</v>
      </c>
      <c r="D419" s="70" t="s">
        <v>419</v>
      </c>
      <c r="E419" s="165" t="s">
        <v>754</v>
      </c>
      <c r="F419" s="65" t="n">
        <f aca="false" ca="false" dt2D="false" dtr="false" t="normal">SUM(G419:U419)</f>
        <v>3531472.9800000004</v>
      </c>
      <c r="G419" s="68" t="n"/>
      <c r="H419" s="68" t="n">
        <v>1279316.05</v>
      </c>
      <c r="I419" s="68" t="n"/>
      <c r="J419" s="68" t="n">
        <v>0</v>
      </c>
      <c r="K419" s="68" t="n"/>
      <c r="L419" s="68" t="n"/>
      <c r="M419" s="68" t="n"/>
      <c r="N419" s="68" t="n">
        <v>0</v>
      </c>
      <c r="O419" s="68" t="n">
        <v>2166629.77</v>
      </c>
      <c r="P419" s="68" t="n">
        <v>0</v>
      </c>
      <c r="Q419" s="68" t="n"/>
      <c r="R419" s="68" t="n"/>
      <c r="S419" s="68" t="n"/>
      <c r="T419" s="63" t="n"/>
      <c r="U419" s="69" t="n">
        <v>85527.16</v>
      </c>
      <c r="V419" s="55" t="n"/>
    </row>
    <row customFormat="true" customHeight="true" ht="15" outlineLevel="0" r="420" s="132">
      <c r="A420" s="59" t="n">
        <f aca="false" ca="false" dt2D="false" dtr="false" t="normal">+A419+1</f>
        <v>398</v>
      </c>
      <c r="B420" s="60" t="n">
        <f aca="false" ca="false" dt2D="false" dtr="false" t="normal">+B419+1</f>
        <v>79</v>
      </c>
      <c r="C420" s="70" t="s">
        <v>78</v>
      </c>
      <c r="D420" s="70" t="s">
        <v>280</v>
      </c>
      <c r="E420" s="1" t="n">
        <v>2021</v>
      </c>
      <c r="F420" s="65" t="n">
        <f aca="false" ca="false" dt2D="false" dtr="false" t="normal">SUM(G420:U420)</f>
        <v>3006009.89</v>
      </c>
      <c r="G420" s="68" t="n">
        <v>2186751.73</v>
      </c>
      <c r="H420" s="68" t="n"/>
      <c r="I420" s="68" t="n">
        <v>0</v>
      </c>
      <c r="J420" s="68" t="n">
        <v>771848.52</v>
      </c>
      <c r="K420" s="68" t="n">
        <v>0</v>
      </c>
      <c r="L420" s="68" t="n"/>
      <c r="M420" s="68" t="n">
        <v>0</v>
      </c>
      <c r="N420" s="68" t="n">
        <v>0</v>
      </c>
      <c r="O420" s="68" t="n">
        <v>0</v>
      </c>
      <c r="P420" s="68" t="n">
        <v>0</v>
      </c>
      <c r="Q420" s="68" t="n">
        <v>0</v>
      </c>
      <c r="R420" s="68" t="n">
        <v>0</v>
      </c>
      <c r="S420" s="68" t="n"/>
      <c r="T420" s="63" t="n"/>
      <c r="U420" s="69" t="n">
        <v>47409.64</v>
      </c>
      <c r="V420" s="55" t="n"/>
    </row>
    <row customHeight="true" ht="15" outlineLevel="0" r="421">
      <c r="A421" s="59" t="n">
        <f aca="false" ca="false" dt2D="false" dtr="false" t="normal">+A420+1</f>
        <v>399</v>
      </c>
      <c r="B421" s="60" t="n">
        <f aca="false" ca="false" dt2D="false" dtr="false" t="normal">+B420+1</f>
        <v>80</v>
      </c>
      <c r="C421" s="70" t="s">
        <v>78</v>
      </c>
      <c r="D421" s="70" t="s">
        <v>420</v>
      </c>
      <c r="E421" s="165" t="s">
        <v>754</v>
      </c>
      <c r="F421" s="65" t="n">
        <f aca="false" ca="false" dt2D="false" dtr="false" t="normal">SUM(G421:U421)</f>
        <v>6822345.890000001</v>
      </c>
      <c r="G421" s="68" t="n"/>
      <c r="H421" s="68" t="n"/>
      <c r="I421" s="68" t="n">
        <v>0</v>
      </c>
      <c r="J421" s="68" t="n">
        <v>0</v>
      </c>
      <c r="K421" s="68" t="n">
        <v>0</v>
      </c>
      <c r="L421" s="68" t="n"/>
      <c r="M421" s="68" t="n">
        <v>0</v>
      </c>
      <c r="N421" s="68" t="n">
        <v>0</v>
      </c>
      <c r="O421" s="68" t="n">
        <v>6822345.89</v>
      </c>
      <c r="P421" s="68" t="n">
        <v>0</v>
      </c>
      <c r="Q421" s="68" t="n">
        <v>0</v>
      </c>
      <c r="R421" s="68" t="n">
        <v>0</v>
      </c>
      <c r="S421" s="68" t="n"/>
      <c r="T421" s="63" t="n"/>
      <c r="U421" s="69" t="n"/>
      <c r="V421" s="55" t="n"/>
    </row>
    <row customHeight="true" ht="15" outlineLevel="0" r="422">
      <c r="A422" s="59" t="n">
        <f aca="false" ca="false" dt2D="false" dtr="false" t="normal">+A421+1</f>
        <v>400</v>
      </c>
      <c r="B422" s="60" t="n">
        <f aca="false" ca="false" dt2D="false" dtr="false" t="normal">+B421+1</f>
        <v>81</v>
      </c>
      <c r="C422" s="70" t="s">
        <v>78</v>
      </c>
      <c r="D422" s="70" t="s">
        <v>421</v>
      </c>
      <c r="E422" s="1" t="n">
        <v>2021</v>
      </c>
      <c r="F422" s="65" t="n">
        <f aca="false" ca="false" dt2D="false" dtr="false" t="normal">SUM(G422:U422)</f>
        <v>3961614.08</v>
      </c>
      <c r="G422" s="68" t="n"/>
      <c r="H422" s="68" t="n"/>
      <c r="I422" s="68" t="n"/>
      <c r="J422" s="68" t="n"/>
      <c r="K422" s="68" t="n">
        <v>0</v>
      </c>
      <c r="L422" s="68" t="n"/>
      <c r="M422" s="68" t="n"/>
      <c r="N422" s="68" t="n">
        <v>0</v>
      </c>
      <c r="O422" s="68" t="n">
        <v>3483863.47</v>
      </c>
      <c r="P422" s="68" t="n">
        <v>0</v>
      </c>
      <c r="Q422" s="68" t="n">
        <v>0</v>
      </c>
      <c r="R422" s="68" t="n">
        <v>0</v>
      </c>
      <c r="S422" s="68" t="n">
        <v>447549.13</v>
      </c>
      <c r="T422" s="63" t="n"/>
      <c r="U422" s="69" t="n">
        <v>30201.48</v>
      </c>
      <c r="V422" s="55" t="n"/>
    </row>
    <row customHeight="true" ht="15" outlineLevel="0" r="423">
      <c r="A423" s="59" t="n">
        <f aca="false" ca="false" dt2D="false" dtr="false" t="normal">+A422+1</f>
        <v>401</v>
      </c>
      <c r="B423" s="60" t="n">
        <f aca="false" ca="false" dt2D="false" dtr="false" t="normal">+B422+1</f>
        <v>82</v>
      </c>
      <c r="C423" s="70" t="s">
        <v>78</v>
      </c>
      <c r="D423" s="70" t="s">
        <v>281</v>
      </c>
      <c r="E423" s="165" t="s">
        <v>754</v>
      </c>
      <c r="F423" s="65" t="n">
        <f aca="false" ca="false" dt2D="false" dtr="false" t="normal">SUM(G423:U423)</f>
        <v>873348.38</v>
      </c>
      <c r="G423" s="68" t="n">
        <v>835140.42</v>
      </c>
      <c r="H423" s="68" t="n"/>
      <c r="I423" s="68" t="n">
        <v>0</v>
      </c>
      <c r="J423" s="68" t="n">
        <v>0</v>
      </c>
      <c r="K423" s="68" t="n"/>
      <c r="L423" s="68" t="n"/>
      <c r="M423" s="68" t="n"/>
      <c r="N423" s="68" t="n"/>
      <c r="O423" s="68" t="n"/>
      <c r="P423" s="68" t="n"/>
      <c r="Q423" s="68" t="n"/>
      <c r="R423" s="68" t="n"/>
      <c r="S423" s="68" t="n"/>
      <c r="T423" s="63" t="n"/>
      <c r="U423" s="69" t="n">
        <v>38207.96</v>
      </c>
      <c r="V423" s="55" t="n"/>
    </row>
    <row customHeight="true" ht="15" outlineLevel="0" r="424">
      <c r="A424" s="59" t="n">
        <f aca="false" ca="false" dt2D="false" dtr="false" t="normal">+A423+1</f>
        <v>402</v>
      </c>
      <c r="B424" s="60" t="n">
        <f aca="false" ca="false" dt2D="false" dtr="false" t="normal">+B423+1</f>
        <v>83</v>
      </c>
      <c r="C424" s="70" t="s">
        <v>78</v>
      </c>
      <c r="D424" s="70" t="s">
        <v>422</v>
      </c>
      <c r="E424" s="165" t="s">
        <v>754</v>
      </c>
      <c r="F424" s="65" t="n">
        <f aca="false" ca="false" dt2D="false" dtr="false" t="normal">SUM(G424:U424)</f>
        <v>2429104.54</v>
      </c>
      <c r="G424" s="68" t="n">
        <v>0</v>
      </c>
      <c r="H424" s="68" t="n">
        <v>1477145.28</v>
      </c>
      <c r="I424" s="68" t="n"/>
      <c r="J424" s="68" t="n">
        <v>951959.26</v>
      </c>
      <c r="K424" s="68" t="n"/>
      <c r="L424" s="68" t="n"/>
      <c r="M424" s="68" t="n"/>
      <c r="N424" s="68" t="n">
        <v>0</v>
      </c>
      <c r="O424" s="68" t="n"/>
      <c r="P424" s="68" t="n">
        <v>0</v>
      </c>
      <c r="Q424" s="68" t="n">
        <v>0</v>
      </c>
      <c r="R424" s="68" t="n">
        <v>0</v>
      </c>
      <c r="S424" s="68" t="n"/>
      <c r="T424" s="63" t="n"/>
      <c r="U424" s="69" t="n"/>
      <c r="V424" s="55" t="n"/>
    </row>
    <row customHeight="true" ht="15" outlineLevel="0" r="425">
      <c r="A425" s="59" t="n">
        <f aca="false" ca="false" dt2D="false" dtr="false" t="normal">+A424+1</f>
        <v>403</v>
      </c>
      <c r="B425" s="60" t="n">
        <f aca="false" ca="false" dt2D="false" dtr="false" t="normal">+B424+1</f>
        <v>84</v>
      </c>
      <c r="C425" s="70" t="s">
        <v>78</v>
      </c>
      <c r="D425" s="70" t="s">
        <v>423</v>
      </c>
      <c r="E425" s="1" t="n">
        <v>2021</v>
      </c>
      <c r="F425" s="65" t="n">
        <f aca="false" ca="false" dt2D="false" dtr="false" t="normal">SUM(G425:U425)</f>
        <v>1451174.49</v>
      </c>
      <c r="G425" s="68" t="n"/>
      <c r="H425" s="68" t="n">
        <v>687744.44</v>
      </c>
      <c r="I425" s="68" t="n">
        <v>281476.89</v>
      </c>
      <c r="J425" s="68" t="n">
        <v>477449.12</v>
      </c>
      <c r="K425" s="68" t="n"/>
      <c r="L425" s="68" t="n"/>
      <c r="M425" s="68" t="n"/>
      <c r="N425" s="68" t="n">
        <v>0</v>
      </c>
      <c r="O425" s="68" t="n"/>
      <c r="P425" s="68" t="n">
        <v>0</v>
      </c>
      <c r="Q425" s="68" t="n">
        <v>0</v>
      </c>
      <c r="R425" s="68" t="n">
        <v>0</v>
      </c>
      <c r="S425" s="68" t="n"/>
      <c r="T425" s="63" t="n"/>
      <c r="U425" s="69" t="n">
        <v>4504.04</v>
      </c>
      <c r="V425" s="55" t="n"/>
    </row>
    <row customHeight="true" ht="15" outlineLevel="0" r="426">
      <c r="A426" s="59" t="n">
        <f aca="false" ca="false" dt2D="false" dtr="false" t="normal">+A425+1</f>
        <v>404</v>
      </c>
      <c r="B426" s="60" t="n">
        <f aca="false" ca="false" dt2D="false" dtr="false" t="normal">+B425+1</f>
        <v>85</v>
      </c>
      <c r="C426" s="70" t="s">
        <v>78</v>
      </c>
      <c r="D426" s="70" t="s">
        <v>424</v>
      </c>
      <c r="E426" s="165" t="s">
        <v>754</v>
      </c>
      <c r="F426" s="65" t="n">
        <f aca="false" ca="false" dt2D="false" dtr="false" t="normal">SUM(G426:U426)</f>
        <v>2173235.48</v>
      </c>
      <c r="G426" s="68" t="n">
        <v>2163701.9</v>
      </c>
      <c r="H426" s="68" t="n"/>
      <c r="I426" s="68" t="n"/>
      <c r="J426" s="68" t="n"/>
      <c r="K426" s="68" t="n"/>
      <c r="L426" s="68" t="n"/>
      <c r="M426" s="68" t="n"/>
      <c r="N426" s="68" t="n"/>
      <c r="O426" s="68" t="n"/>
      <c r="P426" s="68" t="n"/>
      <c r="Q426" s="68" t="n"/>
      <c r="R426" s="68" t="n"/>
      <c r="S426" s="68" t="n">
        <v>1777</v>
      </c>
      <c r="T426" s="63" t="n"/>
      <c r="U426" s="69" t="n">
        <v>7756.58</v>
      </c>
      <c r="V426" s="55" t="n"/>
    </row>
    <row customHeight="true" ht="15" outlineLevel="0" r="427">
      <c r="A427" s="59" t="n">
        <f aca="false" ca="false" dt2D="false" dtr="false" t="normal">+A426+1</f>
        <v>405</v>
      </c>
      <c r="B427" s="60" t="n">
        <f aca="false" ca="false" dt2D="false" dtr="false" t="normal">+B426+1</f>
        <v>86</v>
      </c>
      <c r="C427" s="70" t="s">
        <v>78</v>
      </c>
      <c r="D427" s="70" t="s">
        <v>425</v>
      </c>
      <c r="E427" s="1" t="n">
        <v>2021</v>
      </c>
      <c r="F427" s="65" t="n">
        <f aca="false" ca="false" dt2D="false" dtr="false" t="normal">SUM(G427:U427)</f>
        <v>2585974.37</v>
      </c>
      <c r="H427" s="68" t="n"/>
      <c r="I427" s="68" t="n">
        <v>318466.85</v>
      </c>
      <c r="J427" s="68" t="n"/>
      <c r="K427" s="68" t="n"/>
      <c r="L427" s="68" t="n"/>
      <c r="M427" s="68" t="n"/>
      <c r="N427" s="68" t="n">
        <v>0</v>
      </c>
      <c r="O427" s="68" t="n">
        <v>2259503.66</v>
      </c>
      <c r="P427" s="68" t="n">
        <v>0</v>
      </c>
      <c r="Q427" s="68" t="n">
        <v>0</v>
      </c>
      <c r="R427" s="68" t="n">
        <v>0</v>
      </c>
      <c r="S427" s="68" t="n"/>
      <c r="T427" s="63" t="n"/>
      <c r="U427" s="69" t="n">
        <v>8003.86</v>
      </c>
      <c r="V427" s="55" t="n"/>
    </row>
    <row customFormat="true" ht="15" outlineLevel="0" r="428" s="132">
      <c r="A428" s="59" t="n">
        <f aca="false" ca="false" dt2D="false" dtr="false" t="normal">+A427+1</f>
        <v>406</v>
      </c>
      <c r="B428" s="60" t="n">
        <f aca="false" ca="false" dt2D="false" dtr="false" t="normal">+B427+1</f>
        <v>87</v>
      </c>
      <c r="C428" s="70" t="s">
        <v>78</v>
      </c>
      <c r="D428" s="70" t="s">
        <v>167</v>
      </c>
      <c r="E428" s="1" t="n">
        <v>2021</v>
      </c>
      <c r="F428" s="65" t="n">
        <f aca="false" ca="false" dt2D="false" dtr="false" t="normal">SUM(G428:U428)</f>
        <v>1594833.42</v>
      </c>
      <c r="G428" s="68" t="n"/>
      <c r="H428" s="68" t="n"/>
      <c r="I428" s="68" t="n">
        <v>0</v>
      </c>
      <c r="J428" s="68" t="n"/>
      <c r="K428" s="68" t="n">
        <v>0</v>
      </c>
      <c r="L428" s="68" t="n"/>
      <c r="M428" s="68" t="n">
        <v>0</v>
      </c>
      <c r="N428" s="68" t="n">
        <v>0</v>
      </c>
      <c r="O428" s="68" t="n">
        <v>0</v>
      </c>
      <c r="P428" s="68" t="n">
        <v>0</v>
      </c>
      <c r="Q428" s="68" t="n">
        <v>0</v>
      </c>
      <c r="R428" s="68" t="n">
        <v>1567926.97</v>
      </c>
      <c r="S428" s="68" t="n"/>
      <c r="T428" s="63" t="n"/>
      <c r="U428" s="69" t="n">
        <v>26906.45</v>
      </c>
      <c r="V428" s="55" t="n"/>
    </row>
    <row customHeight="true" ht="15" outlineLevel="0" r="429">
      <c r="A429" s="59" t="n">
        <f aca="false" ca="false" dt2D="false" dtr="false" t="normal">+A428+1</f>
        <v>407</v>
      </c>
      <c r="B429" s="60" t="n">
        <f aca="false" ca="false" dt2D="false" dtr="false" t="normal">+B428+1</f>
        <v>88</v>
      </c>
      <c r="C429" s="70" t="s">
        <v>78</v>
      </c>
      <c r="D429" s="70" t="s">
        <v>162</v>
      </c>
      <c r="E429" s="165" t="s">
        <v>754</v>
      </c>
      <c r="F429" s="65" t="n">
        <f aca="false" ca="false" dt2D="false" dtr="false" t="normal">SUM(G429:U429)</f>
        <v>2102596.28</v>
      </c>
      <c r="G429" s="68" t="n">
        <v>0</v>
      </c>
      <c r="H429" s="68" t="n">
        <v>0</v>
      </c>
      <c r="I429" s="68" t="n">
        <v>0</v>
      </c>
      <c r="J429" s="68" t="n">
        <v>0</v>
      </c>
      <c r="K429" s="68" t="n"/>
      <c r="L429" s="68" t="n"/>
      <c r="M429" s="68" t="n">
        <v>0</v>
      </c>
      <c r="N429" s="68" t="n">
        <v>0</v>
      </c>
      <c r="O429" s="68" t="n">
        <v>0</v>
      </c>
      <c r="P429" s="68" t="n">
        <v>0</v>
      </c>
      <c r="Q429" s="68" t="n">
        <v>0</v>
      </c>
      <c r="R429" s="68" t="n">
        <v>2102596.28</v>
      </c>
      <c r="S429" s="68" t="n"/>
      <c r="T429" s="63" t="n"/>
      <c r="U429" s="69" t="n"/>
      <c r="V429" s="55" t="n"/>
    </row>
    <row customHeight="true" ht="15" outlineLevel="0" r="430">
      <c r="A430" s="59" t="n">
        <f aca="false" ca="false" dt2D="false" dtr="false" t="normal">+A429+1</f>
        <v>408</v>
      </c>
      <c r="B430" s="60" t="n">
        <f aca="false" ca="false" dt2D="false" dtr="false" t="normal">+B429+1</f>
        <v>89</v>
      </c>
      <c r="C430" s="70" t="s">
        <v>78</v>
      </c>
      <c r="D430" s="70" t="s">
        <v>163</v>
      </c>
      <c r="E430" s="1" t="n">
        <v>2021</v>
      </c>
      <c r="F430" s="65" t="n">
        <f aca="false" ca="false" dt2D="false" dtr="false" t="normal">SUM(G430:U430)</f>
        <v>1680349.51</v>
      </c>
      <c r="G430" s="68" t="n">
        <v>0</v>
      </c>
      <c r="H430" s="68" t="n">
        <v>0</v>
      </c>
      <c r="I430" s="68" t="n">
        <v>0</v>
      </c>
      <c r="J430" s="68" t="n">
        <v>0</v>
      </c>
      <c r="K430" s="68" t="n"/>
      <c r="L430" s="68" t="n"/>
      <c r="M430" s="68" t="n">
        <v>0</v>
      </c>
      <c r="N430" s="68" t="n">
        <v>0</v>
      </c>
      <c r="O430" s="68" t="n">
        <v>0</v>
      </c>
      <c r="P430" s="68" t="n">
        <v>0</v>
      </c>
      <c r="Q430" s="68" t="n">
        <v>0</v>
      </c>
      <c r="R430" s="68" t="n">
        <v>1653913.68</v>
      </c>
      <c r="S430" s="68" t="n"/>
      <c r="T430" s="63" t="n"/>
      <c r="U430" s="69" t="n">
        <v>26435.83</v>
      </c>
      <c r="V430" s="55" t="n"/>
    </row>
    <row customHeight="true" ht="15" outlineLevel="0" r="431">
      <c r="A431" s="59" t="n">
        <f aca="false" ca="false" dt2D="false" dtr="false" t="normal">+A430+1</f>
        <v>409</v>
      </c>
      <c r="B431" s="60" t="n">
        <f aca="false" ca="false" dt2D="false" dtr="false" t="normal">+B430+1</f>
        <v>90</v>
      </c>
      <c r="C431" s="70" t="s">
        <v>78</v>
      </c>
      <c r="D431" s="70" t="s">
        <v>168</v>
      </c>
      <c r="E431" s="1" t="n">
        <v>2021</v>
      </c>
      <c r="F431" s="65" t="n">
        <f aca="false" ca="false" dt2D="false" dtr="false" t="normal">SUM(G431:U431)</f>
        <v>8787339.559999999</v>
      </c>
      <c r="G431" s="68" t="n">
        <v>0</v>
      </c>
      <c r="H431" s="68" t="n">
        <v>2004670.28</v>
      </c>
      <c r="I431" s="68" t="n">
        <v>0</v>
      </c>
      <c r="J431" s="68" t="n">
        <v>1347182.8</v>
      </c>
      <c r="K431" s="68" t="n"/>
      <c r="L431" s="68" t="n"/>
      <c r="M431" s="68" t="n"/>
      <c r="N431" s="68" t="n">
        <v>0</v>
      </c>
      <c r="O431" s="68" t="n">
        <v>0</v>
      </c>
      <c r="P431" s="68" t="n">
        <v>0</v>
      </c>
      <c r="Q431" s="68" t="n">
        <v>5277950.89</v>
      </c>
      <c r="R431" s="68" t="n">
        <v>0</v>
      </c>
      <c r="S431" s="68" t="n"/>
      <c r="T431" s="63" t="n"/>
      <c r="U431" s="69" t="n">
        <v>157535.59</v>
      </c>
      <c r="V431" s="55" t="n"/>
    </row>
    <row customHeight="true" ht="15" outlineLevel="0" r="432">
      <c r="A432" s="59" t="n">
        <f aca="false" ca="false" dt2D="false" dtr="false" t="normal">+A431+1</f>
        <v>410</v>
      </c>
      <c r="B432" s="60" t="n">
        <f aca="false" ca="false" dt2D="false" dtr="false" t="normal">+B431+1</f>
        <v>91</v>
      </c>
      <c r="C432" s="70" t="s">
        <v>78</v>
      </c>
      <c r="D432" s="70" t="s">
        <v>427</v>
      </c>
      <c r="E432" s="165" t="s">
        <v>754</v>
      </c>
      <c r="F432" s="65" t="n">
        <f aca="false" ca="false" dt2D="false" dtr="false" t="normal">SUM(G432:U432)</f>
        <v>748598.66</v>
      </c>
      <c r="G432" s="68" t="n">
        <v>0</v>
      </c>
      <c r="H432" s="68" t="n">
        <v>682443.16</v>
      </c>
      <c r="I432" s="68" t="n"/>
      <c r="J432" s="68" t="n"/>
      <c r="K432" s="68" t="n"/>
      <c r="L432" s="68" t="n"/>
      <c r="M432" s="68" t="n"/>
      <c r="N432" s="68" t="n"/>
      <c r="O432" s="68" t="n"/>
      <c r="P432" s="68" t="n"/>
      <c r="Q432" s="68" t="n"/>
      <c r="R432" s="68" t="n"/>
      <c r="S432" s="68" t="n"/>
      <c r="T432" s="63" t="n"/>
      <c r="U432" s="69" t="n">
        <v>66155.5</v>
      </c>
      <c r="V432" s="55" t="s">
        <v>370</v>
      </c>
    </row>
    <row customHeight="true" ht="15" outlineLevel="0" r="433">
      <c r="A433" s="59" t="n">
        <f aca="false" ca="false" dt2D="false" dtr="false" t="normal">+A432+1</f>
        <v>411</v>
      </c>
      <c r="B433" s="60" t="n">
        <f aca="false" ca="false" dt2D="false" dtr="false" t="normal">+B432+1</f>
        <v>92</v>
      </c>
      <c r="C433" s="70" t="s">
        <v>78</v>
      </c>
      <c r="D433" s="70" t="s">
        <v>169</v>
      </c>
      <c r="E433" s="1" t="n">
        <v>2021</v>
      </c>
      <c r="F433" s="65" t="n">
        <f aca="false" ca="false" dt2D="false" dtr="false" t="normal">SUM(G433:U433)</f>
        <v>10904108.26</v>
      </c>
      <c r="G433" s="68" t="n">
        <v>6223375.55</v>
      </c>
      <c r="H433" s="68" t="n">
        <v>2004052.38</v>
      </c>
      <c r="I433" s="68" t="n">
        <v>1192657.26</v>
      </c>
      <c r="J433" s="68" t="n">
        <v>701373.6</v>
      </c>
      <c r="K433" s="68" t="n">
        <v>603386.57</v>
      </c>
      <c r="L433" s="68" t="n"/>
      <c r="M433" s="68" t="n"/>
      <c r="N433" s="68" t="n">
        <v>0</v>
      </c>
      <c r="O433" s="68" t="n">
        <v>0</v>
      </c>
      <c r="P433" s="68" t="n">
        <v>0</v>
      </c>
      <c r="Q433" s="68" t="n">
        <v>0</v>
      </c>
      <c r="R433" s="68" t="n">
        <v>0</v>
      </c>
      <c r="S433" s="68" t="n"/>
      <c r="T433" s="63" t="n"/>
      <c r="U433" s="69" t="n">
        <v>179262.9</v>
      </c>
      <c r="V433" s="55" t="n"/>
    </row>
    <row customHeight="true" ht="15" outlineLevel="0" r="434">
      <c r="A434" s="59" t="n">
        <f aca="false" ca="false" dt2D="false" dtr="false" t="normal">+A433+1</f>
        <v>412</v>
      </c>
      <c r="B434" s="60" t="n">
        <f aca="false" ca="false" dt2D="false" dtr="false" t="normal">+B433+1</f>
        <v>93</v>
      </c>
      <c r="C434" s="70" t="s">
        <v>78</v>
      </c>
      <c r="D434" s="70" t="s">
        <v>170</v>
      </c>
      <c r="E434" s="1" t="n">
        <v>2021</v>
      </c>
      <c r="F434" s="65" t="n">
        <f aca="false" ca="false" dt2D="false" dtr="false" t="normal">SUM(G434:U434)</f>
        <v>8511469.100000001</v>
      </c>
      <c r="G434" s="68" t="n">
        <v>2740183.23</v>
      </c>
      <c r="H434" s="68" t="n">
        <v>515930.47</v>
      </c>
      <c r="I434" s="68" t="n">
        <v>0</v>
      </c>
      <c r="J434" s="68" t="n">
        <v>1088728.99</v>
      </c>
      <c r="K434" s="68" t="n"/>
      <c r="L434" s="68" t="n"/>
      <c r="M434" s="68" t="n"/>
      <c r="N434" s="68" t="n">
        <v>0</v>
      </c>
      <c r="O434" s="68" t="n">
        <v>0</v>
      </c>
      <c r="P434" s="68" t="n">
        <v>0</v>
      </c>
      <c r="Q434" s="68" t="n"/>
      <c r="R434" s="68" t="n">
        <v>4095805.91</v>
      </c>
      <c r="S434" s="68" t="n"/>
      <c r="T434" s="63" t="n"/>
      <c r="U434" s="69" t="n">
        <v>70820.5</v>
      </c>
      <c r="V434" s="55" t="n"/>
    </row>
    <row customFormat="true" customHeight="true" ht="15" outlineLevel="0" r="435" s="132">
      <c r="A435" s="59" t="n">
        <f aca="false" ca="false" dt2D="false" dtr="false" t="normal">+A434+1</f>
        <v>413</v>
      </c>
      <c r="B435" s="60" t="n">
        <f aca="false" ca="false" dt2D="false" dtr="false" t="normal">+B434+1</f>
        <v>94</v>
      </c>
      <c r="C435" s="70" t="s">
        <v>78</v>
      </c>
      <c r="D435" s="70" t="s">
        <v>89</v>
      </c>
      <c r="E435" s="1" t="n">
        <v>2021</v>
      </c>
      <c r="F435" s="65" t="n">
        <f aca="false" ca="false" dt2D="false" dtr="false" t="normal">SUM(G435:U435)</f>
        <v>343383.52</v>
      </c>
      <c r="G435" s="68" t="n"/>
      <c r="H435" s="68" t="n"/>
      <c r="I435" s="68" t="n">
        <v>0</v>
      </c>
      <c r="J435" s="68" t="n"/>
      <c r="K435" s="68" t="n">
        <v>343383.52</v>
      </c>
      <c r="L435" s="68" t="n"/>
      <c r="M435" s="68" t="n">
        <v>0</v>
      </c>
      <c r="N435" s="68" t="n">
        <v>0</v>
      </c>
      <c r="O435" s="68" t="n">
        <v>0</v>
      </c>
      <c r="P435" s="68" t="n">
        <v>0</v>
      </c>
      <c r="Q435" s="68" t="n">
        <v>0</v>
      </c>
      <c r="R435" s="68" t="n">
        <v>0</v>
      </c>
      <c r="S435" s="68" t="n"/>
      <c r="T435" s="63" t="n"/>
      <c r="U435" s="69" t="n"/>
      <c r="V435" s="55" t="n"/>
    </row>
    <row customHeight="true" ht="15" outlineLevel="0" r="436">
      <c r="A436" s="59" t="n">
        <f aca="false" ca="false" dt2D="false" dtr="false" t="normal">+A435+1</f>
        <v>414</v>
      </c>
      <c r="B436" s="60" t="n">
        <f aca="false" ca="false" dt2D="false" dtr="false" t="normal">+B435+1</f>
        <v>95</v>
      </c>
      <c r="C436" s="70" t="s">
        <v>78</v>
      </c>
      <c r="D436" s="70" t="s">
        <v>429</v>
      </c>
      <c r="E436" s="1" t="n">
        <v>2021</v>
      </c>
      <c r="F436" s="65" t="n">
        <f aca="false" ca="false" dt2D="false" dtr="false" t="normal">SUM(G436:U436)</f>
        <v>12330200.1</v>
      </c>
      <c r="G436" s="68" t="n">
        <v>0</v>
      </c>
      <c r="H436" s="68" t="n">
        <v>0</v>
      </c>
      <c r="I436" s="68" t="n"/>
      <c r="J436" s="68" t="n">
        <v>0</v>
      </c>
      <c r="K436" s="68" t="n"/>
      <c r="L436" s="68" t="n"/>
      <c r="M436" s="68" t="n"/>
      <c r="N436" s="68" t="n">
        <v>0</v>
      </c>
      <c r="O436" s="68" t="n"/>
      <c r="P436" s="68" t="n">
        <v>0</v>
      </c>
      <c r="Q436" s="68" t="n">
        <v>12153627.98</v>
      </c>
      <c r="R436" s="68" t="n"/>
      <c r="S436" s="68" t="n"/>
      <c r="T436" s="63" t="n"/>
      <c r="U436" s="69" t="n">
        <v>176572.12</v>
      </c>
      <c r="V436" s="55" t="s">
        <v>755</v>
      </c>
    </row>
    <row customHeight="true" ht="15" outlineLevel="0" r="437">
      <c r="A437" s="59" t="n">
        <f aca="false" ca="false" dt2D="false" dtr="false" t="normal">+A436+1</f>
        <v>415</v>
      </c>
      <c r="B437" s="60" t="n">
        <f aca="false" ca="false" dt2D="false" dtr="false" t="normal">+B436+1</f>
        <v>96</v>
      </c>
      <c r="C437" s="70" t="s">
        <v>78</v>
      </c>
      <c r="D437" s="70" t="s">
        <v>430</v>
      </c>
      <c r="E437" s="165" t="s">
        <v>754</v>
      </c>
      <c r="F437" s="65" t="n">
        <f aca="false" ca="false" dt2D="false" dtr="false" t="normal">SUM(G437:U437)</f>
        <v>933117.95</v>
      </c>
      <c r="G437" s="68" t="n"/>
      <c r="H437" s="68" t="n"/>
      <c r="I437" s="68" t="n">
        <v>933117.95</v>
      </c>
      <c r="J437" s="68" t="n"/>
      <c r="K437" s="68" t="n"/>
      <c r="L437" s="68" t="n"/>
      <c r="M437" s="68" t="n"/>
      <c r="N437" s="68" t="n"/>
      <c r="O437" s="68" t="n"/>
      <c r="P437" s="68" t="n"/>
      <c r="Q437" s="68" t="n"/>
      <c r="R437" s="68" t="n"/>
      <c r="S437" s="68" t="n"/>
      <c r="T437" s="63" t="n"/>
      <c r="U437" s="69" t="n"/>
      <c r="V437" s="55" t="n"/>
    </row>
    <row customHeight="true" ht="15" outlineLevel="0" r="438">
      <c r="A438" s="59" t="n">
        <f aca="false" ca="false" dt2D="false" dtr="false" t="normal">+A437+1</f>
        <v>416</v>
      </c>
      <c r="B438" s="60" t="n">
        <f aca="false" ca="false" dt2D="false" dtr="false" t="normal">+B437+1</f>
        <v>97</v>
      </c>
      <c r="C438" s="70" t="s">
        <v>78</v>
      </c>
      <c r="D438" s="70" t="s">
        <v>174</v>
      </c>
      <c r="E438" s="1" t="n">
        <v>2021</v>
      </c>
      <c r="F438" s="65" t="n">
        <f aca="false" ca="false" dt2D="false" dtr="false" t="normal">SUM(G438:U438)</f>
        <v>4325312.9799999995</v>
      </c>
      <c r="G438" s="68" t="n">
        <v>4007148.63</v>
      </c>
      <c r="H438" s="68" t="n">
        <v>0</v>
      </c>
      <c r="I438" s="68" t="n">
        <v>0</v>
      </c>
      <c r="J438" s="68" t="n">
        <v>0</v>
      </c>
      <c r="K438" s="68" t="n">
        <v>0</v>
      </c>
      <c r="L438" s="68" t="n"/>
      <c r="M438" s="68" t="n">
        <v>0</v>
      </c>
      <c r="N438" s="68" t="n">
        <v>0</v>
      </c>
      <c r="O438" s="68" t="n">
        <v>0</v>
      </c>
      <c r="P438" s="68" t="n">
        <v>0</v>
      </c>
      <c r="Q438" s="68" t="n">
        <v>0</v>
      </c>
      <c r="R438" s="68" t="n">
        <v>0</v>
      </c>
      <c r="S438" s="68" t="n"/>
      <c r="T438" s="63" t="n"/>
      <c r="U438" s="69" t="n">
        <v>318164.35</v>
      </c>
      <c r="V438" s="55" t="n"/>
    </row>
    <row customHeight="true" ht="15" outlineLevel="0" r="439">
      <c r="A439" s="59" t="n">
        <f aca="false" ca="false" dt2D="false" dtr="false" t="normal">+A438+1</f>
        <v>417</v>
      </c>
      <c r="B439" s="60" t="n">
        <f aca="false" ca="false" dt2D="false" dtr="false" t="normal">+B438+1</f>
        <v>98</v>
      </c>
      <c r="C439" s="70" t="s">
        <v>78</v>
      </c>
      <c r="D439" s="70" t="s">
        <v>176</v>
      </c>
      <c r="E439" s="1" t="n">
        <v>2021</v>
      </c>
      <c r="F439" s="65" t="n">
        <f aca="false" ca="false" dt2D="false" dtr="false" t="normal">SUM(G439:U439)</f>
        <v>405637.9</v>
      </c>
      <c r="G439" s="68" t="n"/>
      <c r="H439" s="68" t="n"/>
      <c r="I439" s="68" t="n"/>
      <c r="J439" s="1" t="n">
        <v>405637.9</v>
      </c>
      <c r="K439" s="68" t="n"/>
      <c r="L439" s="68" t="n"/>
      <c r="M439" s="68" t="n"/>
      <c r="N439" s="68" t="n"/>
      <c r="O439" s="68" t="n"/>
      <c r="P439" s="68" t="n"/>
      <c r="Q439" s="68" t="n"/>
      <c r="R439" s="68" t="n"/>
      <c r="S439" s="68" t="n"/>
      <c r="T439" s="63" t="n"/>
      <c r="U439" s="69" t="n"/>
      <c r="V439" s="55" t="n"/>
    </row>
    <row customHeight="true" ht="15" outlineLevel="0" r="440">
      <c r="A440" s="59" t="n">
        <f aca="false" ca="false" dt2D="false" dtr="false" t="normal">+A439+1</f>
        <v>418</v>
      </c>
      <c r="B440" s="60" t="n">
        <f aca="false" ca="false" dt2D="false" dtr="false" t="normal">+B439+1</f>
        <v>99</v>
      </c>
      <c r="C440" s="70" t="s">
        <v>90</v>
      </c>
      <c r="D440" s="70" t="s">
        <v>431</v>
      </c>
      <c r="E440" s="1" t="n">
        <v>2021</v>
      </c>
      <c r="F440" s="65" t="n">
        <f aca="false" ca="false" dt2D="false" dtr="false" t="normal">SUM(G440:U440)</f>
        <v>5498906.08</v>
      </c>
      <c r="G440" s="68" t="n">
        <v>4212363.99</v>
      </c>
      <c r="H440" s="68" t="n"/>
      <c r="I440" s="68" t="n">
        <v>1212694.87</v>
      </c>
      <c r="J440" s="68" t="n"/>
      <c r="K440" s="68" t="n"/>
      <c r="L440" s="68" t="n"/>
      <c r="M440" s="68" t="n"/>
      <c r="N440" s="68" t="n">
        <v>0</v>
      </c>
      <c r="O440" s="68" t="n">
        <v>0</v>
      </c>
      <c r="P440" s="68" t="n">
        <v>0</v>
      </c>
      <c r="Q440" s="68" t="n">
        <v>0</v>
      </c>
      <c r="R440" s="68" t="n">
        <v>0</v>
      </c>
      <c r="S440" s="68" t="n"/>
      <c r="T440" s="63" t="n"/>
      <c r="U440" s="69" t="n">
        <v>73847.22</v>
      </c>
      <c r="V440" s="55" t="n"/>
    </row>
    <row customHeight="true" ht="15" outlineLevel="0" r="441">
      <c r="A441" s="59" t="n">
        <f aca="false" ca="false" dt2D="false" dtr="false" t="normal">+A440+1</f>
        <v>419</v>
      </c>
      <c r="B441" s="60" t="n">
        <f aca="false" ca="false" dt2D="false" dtr="false" t="normal">+B440+1</f>
        <v>100</v>
      </c>
      <c r="C441" s="70" t="s">
        <v>90</v>
      </c>
      <c r="D441" s="70" t="s">
        <v>432</v>
      </c>
      <c r="E441" s="165" t="s">
        <v>754</v>
      </c>
      <c r="F441" s="65" t="n">
        <f aca="false" ca="false" dt2D="false" dtr="false" t="normal">SUM(G441:U441)</f>
        <v>5943629.57</v>
      </c>
      <c r="G441" s="68" t="n">
        <v>4261878.32</v>
      </c>
      <c r="H441" s="68" t="n"/>
      <c r="I441" s="68" t="n">
        <v>1600315.71</v>
      </c>
      <c r="J441" s="68" t="n"/>
      <c r="K441" s="68" t="n"/>
      <c r="L441" s="68" t="n"/>
      <c r="M441" s="68" t="n"/>
      <c r="N441" s="68" t="n"/>
      <c r="O441" s="68" t="n"/>
      <c r="P441" s="68" t="n"/>
      <c r="Q441" s="68" t="n"/>
      <c r="R441" s="68" t="n"/>
      <c r="S441" s="68" t="n"/>
      <c r="T441" s="63" t="n"/>
      <c r="U441" s="69" t="n">
        <v>81435.54</v>
      </c>
      <c r="V441" s="55" t="n"/>
    </row>
    <row customHeight="true" ht="15" outlineLevel="0" r="442">
      <c r="A442" s="59" t="n">
        <f aca="false" ca="false" dt2D="false" dtr="false" t="normal">+A441+1</f>
        <v>420</v>
      </c>
      <c r="B442" s="60" t="n">
        <f aca="false" ca="false" dt2D="false" dtr="false" t="normal">+B441+1</f>
        <v>101</v>
      </c>
      <c r="C442" s="70" t="s">
        <v>90</v>
      </c>
      <c r="D442" s="70" t="s">
        <v>433</v>
      </c>
      <c r="E442" s="1" t="n">
        <v>2021</v>
      </c>
      <c r="F442" s="65" t="n">
        <f aca="false" ca="false" dt2D="false" dtr="false" t="normal">SUM(G442:U442)</f>
        <v>14376413.989999998</v>
      </c>
      <c r="G442" s="68" t="n">
        <v>5150173.3</v>
      </c>
      <c r="H442" s="68" t="n">
        <v>2312939.35</v>
      </c>
      <c r="I442" s="68" t="n"/>
      <c r="J442" s="68" t="n"/>
      <c r="K442" s="68" t="n"/>
      <c r="L442" s="68" t="n"/>
      <c r="M442" s="68" t="n"/>
      <c r="N442" s="68" t="n"/>
      <c r="O442" s="68" t="n">
        <v>6913301.34</v>
      </c>
      <c r="P442" s="68" t="n"/>
      <c r="Q442" s="68" t="n"/>
      <c r="R442" s="68" t="n"/>
      <c r="S442" s="68" t="n"/>
      <c r="T442" s="63" t="n"/>
      <c r="U442" s="69" t="n"/>
      <c r="V442" s="55" t="n"/>
    </row>
    <row customHeight="true" ht="15" outlineLevel="0" r="443">
      <c r="A443" s="59" t="n">
        <f aca="false" ca="false" dt2D="false" dtr="false" t="normal">+A442+1</f>
        <v>421</v>
      </c>
      <c r="B443" s="60" t="n">
        <f aca="false" ca="false" dt2D="false" dtr="false" t="normal">+B442+1</f>
        <v>102</v>
      </c>
      <c r="C443" s="70" t="s">
        <v>90</v>
      </c>
      <c r="D443" s="70" t="s">
        <v>96</v>
      </c>
      <c r="E443" s="165" t="s">
        <v>754</v>
      </c>
      <c r="F443" s="65" t="n">
        <f aca="false" ca="false" dt2D="false" dtr="false" t="normal">SUM(G443:U443)</f>
        <v>332024.99</v>
      </c>
      <c r="G443" s="68" t="n">
        <v>0</v>
      </c>
      <c r="H443" s="68" t="n"/>
      <c r="I443" s="68" t="n"/>
      <c r="J443" s="68" t="n">
        <v>332024.99</v>
      </c>
      <c r="K443" s="68" t="n">
        <v>0</v>
      </c>
      <c r="L443" s="68" t="n"/>
      <c r="M443" s="68" t="n">
        <v>0</v>
      </c>
      <c r="N443" s="68" t="n">
        <v>0</v>
      </c>
      <c r="O443" s="68" t="n"/>
      <c r="P443" s="68" t="n"/>
      <c r="Q443" s="68" t="n"/>
      <c r="R443" s="68" t="n"/>
      <c r="S443" s="68" t="n"/>
      <c r="T443" s="63" t="n"/>
      <c r="U443" s="69" t="n"/>
      <c r="V443" s="55" t="n"/>
    </row>
    <row customHeight="true" ht="15" outlineLevel="0" r="444">
      <c r="A444" s="59" t="n">
        <f aca="false" ca="false" dt2D="false" dtr="false" t="normal">+A443+1</f>
        <v>422</v>
      </c>
      <c r="B444" s="60" t="n">
        <f aca="false" ca="false" dt2D="false" dtr="false" t="normal">+B443+1</f>
        <v>103</v>
      </c>
      <c r="C444" s="70" t="s">
        <v>434</v>
      </c>
      <c r="D444" s="70" t="s">
        <v>435</v>
      </c>
      <c r="E444" s="165" t="s">
        <v>754</v>
      </c>
      <c r="F444" s="65" t="n">
        <f aca="false" ca="false" dt2D="false" dtr="false" t="normal">SUM(G444:U444)</f>
        <v>512951.19999999995</v>
      </c>
      <c r="G444" s="68" t="n"/>
      <c r="H444" s="68" t="n">
        <v>347850.86</v>
      </c>
      <c r="I444" s="68" t="n"/>
      <c r="J444" s="68" t="n">
        <v>165100.34</v>
      </c>
      <c r="K444" s="68" t="n">
        <v>0</v>
      </c>
      <c r="L444" s="68" t="n"/>
      <c r="M444" s="68" t="n"/>
      <c r="N444" s="68" t="n">
        <v>0</v>
      </c>
      <c r="O444" s="68" t="n">
        <v>0</v>
      </c>
      <c r="P444" s="68" t="n">
        <v>0</v>
      </c>
      <c r="Q444" s="68" t="n">
        <v>0</v>
      </c>
      <c r="R444" s="68" t="n">
        <v>0</v>
      </c>
      <c r="S444" s="68" t="n"/>
      <c r="T444" s="63" t="n"/>
      <c r="U444" s="69" t="n"/>
      <c r="V444" s="55" t="n"/>
    </row>
    <row customHeight="true" ht="15" outlineLevel="0" r="445">
      <c r="A445" s="59" t="n">
        <f aca="false" ca="false" dt2D="false" dtr="false" t="normal">+A444+1</f>
        <v>423</v>
      </c>
      <c r="B445" s="60" t="n">
        <f aca="false" ca="false" dt2D="false" dtr="false" t="normal">+B444+1</f>
        <v>104</v>
      </c>
      <c r="C445" s="70" t="s">
        <v>178</v>
      </c>
      <c r="D445" s="70" t="s">
        <v>436</v>
      </c>
      <c r="E445" s="1" t="n">
        <v>2021</v>
      </c>
      <c r="F445" s="65" t="n">
        <f aca="false" ca="false" dt2D="false" dtr="false" t="normal">SUM(G445:U445)</f>
        <v>5559171.09</v>
      </c>
      <c r="G445" s="68" t="n">
        <v>0</v>
      </c>
      <c r="H445" s="68" t="n">
        <v>0</v>
      </c>
      <c r="I445" s="68" t="n">
        <v>0</v>
      </c>
      <c r="J445" s="68" t="n">
        <v>0</v>
      </c>
      <c r="K445" s="68" t="n">
        <v>0</v>
      </c>
      <c r="L445" s="68" t="n"/>
      <c r="M445" s="68" t="n">
        <v>0</v>
      </c>
      <c r="N445" s="68" t="n">
        <v>0</v>
      </c>
      <c r="O445" s="68" t="n">
        <v>5538088.09</v>
      </c>
      <c r="P445" s="68" t="n">
        <v>0</v>
      </c>
      <c r="Q445" s="68" t="n">
        <v>0</v>
      </c>
      <c r="R445" s="68" t="n">
        <v>0</v>
      </c>
      <c r="S445" s="68" t="n">
        <v>21083</v>
      </c>
      <c r="T445" s="63" t="n"/>
      <c r="U445" s="69" t="n"/>
      <c r="V445" s="55" t="n"/>
    </row>
    <row customHeight="true" ht="15" outlineLevel="0" r="446">
      <c r="A446" s="59" t="n">
        <f aca="false" ca="false" dt2D="false" dtr="false" t="normal">+A445+1</f>
        <v>424</v>
      </c>
      <c r="B446" s="60" t="n">
        <f aca="false" ca="false" dt2D="false" dtr="false" t="normal">+B445+1</f>
        <v>105</v>
      </c>
      <c r="C446" s="70" t="s">
        <v>178</v>
      </c>
      <c r="D446" s="70" t="s">
        <v>438</v>
      </c>
      <c r="E446" s="165" t="s">
        <v>754</v>
      </c>
      <c r="F446" s="65" t="n">
        <f aca="false" ca="false" dt2D="false" dtr="false" t="normal">SUM(G446:U446)</f>
        <v>538752.94</v>
      </c>
      <c r="G446" s="68" t="n"/>
      <c r="H446" s="68" t="n"/>
      <c r="I446" s="68" t="n">
        <v>538752.94</v>
      </c>
      <c r="J446" s="68" t="n"/>
      <c r="K446" s="68" t="n">
        <v>0</v>
      </c>
      <c r="L446" s="68" t="n"/>
      <c r="M446" s="68" t="n"/>
      <c r="N446" s="68" t="n">
        <v>0</v>
      </c>
      <c r="O446" s="68" t="n">
        <v>0</v>
      </c>
      <c r="P446" s="68" t="n">
        <v>0</v>
      </c>
      <c r="Q446" s="68" t="n">
        <v>0</v>
      </c>
      <c r="R446" s="68" t="n">
        <v>0</v>
      </c>
      <c r="S446" s="68" t="n"/>
      <c r="T446" s="63" t="n"/>
      <c r="U446" s="69" t="n"/>
      <c r="V446" s="55" t="n"/>
    </row>
    <row customHeight="true" ht="15" outlineLevel="0" r="447">
      <c r="A447" s="59" t="n">
        <f aca="false" ca="false" dt2D="false" dtr="false" t="normal">+A446+1</f>
        <v>425</v>
      </c>
      <c r="B447" s="60" t="n">
        <f aca="false" ca="false" dt2D="false" dtr="false" t="normal">+B446+1</f>
        <v>106</v>
      </c>
      <c r="C447" s="70" t="s">
        <v>178</v>
      </c>
      <c r="D447" s="70" t="s">
        <v>439</v>
      </c>
      <c r="E447" s="165" t="s">
        <v>754</v>
      </c>
      <c r="F447" s="65" t="n">
        <f aca="false" ca="false" dt2D="false" dtr="false" t="normal">SUM(G447:U447)</f>
        <v>1118463.72</v>
      </c>
      <c r="G447" s="68" t="n">
        <v>0</v>
      </c>
      <c r="H447" s="68" t="n">
        <v>0</v>
      </c>
      <c r="I447" s="68" t="n">
        <v>0</v>
      </c>
      <c r="J447" s="68" t="n">
        <v>1118463.72</v>
      </c>
      <c r="K447" s="68" t="n">
        <v>0</v>
      </c>
      <c r="L447" s="68" t="n"/>
      <c r="M447" s="68" t="n">
        <v>0</v>
      </c>
      <c r="N447" s="68" t="n">
        <v>0</v>
      </c>
      <c r="O447" s="68" t="n">
        <v>0</v>
      </c>
      <c r="P447" s="68" t="n">
        <v>0</v>
      </c>
      <c r="Q447" s="68" t="n">
        <v>0</v>
      </c>
      <c r="R447" s="68" t="n">
        <v>0</v>
      </c>
      <c r="S447" s="68" t="n"/>
      <c r="T447" s="63" t="n"/>
      <c r="U447" s="69" t="n"/>
      <c r="V447" s="55" t="n"/>
    </row>
    <row customHeight="true" ht="15" outlineLevel="0" r="448">
      <c r="A448" s="59" t="n">
        <f aca="false" ca="false" dt2D="false" dtr="false" t="normal">+A447+1</f>
        <v>426</v>
      </c>
      <c r="B448" s="60" t="n">
        <f aca="false" ca="false" dt2D="false" dtr="false" t="normal">+B447+1</f>
        <v>107</v>
      </c>
      <c r="C448" s="70" t="s">
        <v>178</v>
      </c>
      <c r="D448" s="70" t="s">
        <v>440</v>
      </c>
      <c r="E448" s="165" t="s">
        <v>754</v>
      </c>
      <c r="F448" s="65" t="n">
        <f aca="false" ca="false" dt2D="false" dtr="false" t="normal">SUM(G448:U448)</f>
        <v>1350292.58</v>
      </c>
      <c r="G448" s="68" t="n">
        <v>0</v>
      </c>
      <c r="H448" s="68" t="n">
        <v>0</v>
      </c>
      <c r="I448" s="68" t="n">
        <v>0</v>
      </c>
      <c r="J448" s="68" t="n">
        <v>1350292.58</v>
      </c>
      <c r="K448" s="68" t="n">
        <v>0</v>
      </c>
      <c r="L448" s="68" t="n"/>
      <c r="M448" s="68" t="n">
        <v>0</v>
      </c>
      <c r="N448" s="68" t="n">
        <v>0</v>
      </c>
      <c r="O448" s="68" t="n">
        <v>0</v>
      </c>
      <c r="P448" s="68" t="n">
        <v>0</v>
      </c>
      <c r="Q448" s="68" t="n">
        <v>0</v>
      </c>
      <c r="R448" s="68" t="n">
        <v>0</v>
      </c>
      <c r="S448" s="68" t="n"/>
      <c r="T448" s="63" t="n"/>
      <c r="U448" s="69" t="n"/>
      <c r="V448" s="55" t="n"/>
    </row>
    <row customHeight="true" ht="15" outlineLevel="0" r="449">
      <c r="A449" s="59" t="n">
        <f aca="false" ca="false" dt2D="false" dtr="false" t="normal">+A448+1</f>
        <v>427</v>
      </c>
      <c r="B449" s="60" t="n">
        <f aca="false" ca="false" dt2D="false" dtr="false" t="normal">+B448+1</f>
        <v>108</v>
      </c>
      <c r="C449" s="70" t="s">
        <v>178</v>
      </c>
      <c r="D449" s="70" t="s">
        <v>441</v>
      </c>
      <c r="E449" s="165" t="s">
        <v>754</v>
      </c>
      <c r="F449" s="65" t="n">
        <f aca="false" ca="false" dt2D="false" dtr="false" t="normal">SUM(G449:U449)</f>
        <v>510469.59</v>
      </c>
      <c r="G449" s="68" t="n">
        <v>0</v>
      </c>
      <c r="H449" s="68" t="n">
        <v>0</v>
      </c>
      <c r="I449" s="68" t="n">
        <v>0</v>
      </c>
      <c r="J449" s="68" t="n">
        <v>510469.59</v>
      </c>
      <c r="K449" s="68" t="n">
        <v>0</v>
      </c>
      <c r="L449" s="68" t="n"/>
      <c r="M449" s="68" t="n">
        <v>0</v>
      </c>
      <c r="N449" s="68" t="n">
        <v>0</v>
      </c>
      <c r="O449" s="68" t="n">
        <v>0</v>
      </c>
      <c r="P449" s="68" t="n">
        <v>0</v>
      </c>
      <c r="Q449" s="68" t="n">
        <v>0</v>
      </c>
      <c r="R449" s="68" t="n">
        <v>0</v>
      </c>
      <c r="S449" s="68" t="n"/>
      <c r="T449" s="63" t="n"/>
      <c r="U449" s="69" t="n"/>
      <c r="V449" s="55" t="n"/>
    </row>
    <row customHeight="true" ht="15" outlineLevel="0" r="450">
      <c r="A450" s="59" t="n">
        <f aca="false" ca="false" dt2D="false" dtr="false" t="normal">+A449+1</f>
        <v>428</v>
      </c>
      <c r="B450" s="60" t="n">
        <f aca="false" ca="false" dt2D="false" dtr="false" t="normal">+B449+1</f>
        <v>109</v>
      </c>
      <c r="C450" s="70" t="s">
        <v>178</v>
      </c>
      <c r="D450" s="70" t="s">
        <v>180</v>
      </c>
      <c r="E450" s="165" t="s">
        <v>754</v>
      </c>
      <c r="F450" s="65" t="n">
        <f aca="false" ca="false" dt2D="false" dtr="false" t="normal">SUM(G450:U450)</f>
        <v>717695.35</v>
      </c>
      <c r="G450" s="68" t="n">
        <v>0</v>
      </c>
      <c r="H450" s="68" t="n">
        <v>0</v>
      </c>
      <c r="I450" s="68" t="n">
        <v>0</v>
      </c>
      <c r="J450" s="68" t="n">
        <v>717695.35</v>
      </c>
      <c r="K450" s="68" t="n">
        <v>0</v>
      </c>
      <c r="L450" s="68" t="n"/>
      <c r="M450" s="68" t="n">
        <v>0</v>
      </c>
      <c r="N450" s="68" t="n">
        <v>0</v>
      </c>
      <c r="O450" s="68" t="n">
        <v>0</v>
      </c>
      <c r="P450" s="68" t="n">
        <v>0</v>
      </c>
      <c r="Q450" s="68" t="n">
        <v>0</v>
      </c>
      <c r="R450" s="68" t="n">
        <v>0</v>
      </c>
      <c r="S450" s="68" t="n"/>
      <c r="T450" s="63" t="n"/>
      <c r="U450" s="69" t="n"/>
      <c r="V450" s="55" t="n"/>
    </row>
    <row customHeight="true" ht="15" outlineLevel="0" r="451">
      <c r="A451" s="59" t="n">
        <f aca="false" ca="false" dt2D="false" dtr="false" t="normal">+A450+1</f>
        <v>429</v>
      </c>
      <c r="B451" s="60" t="n">
        <f aca="false" ca="false" dt2D="false" dtr="false" t="normal">+B450+1</f>
        <v>110</v>
      </c>
      <c r="C451" s="70" t="s">
        <v>178</v>
      </c>
      <c r="D451" s="70" t="s">
        <v>442</v>
      </c>
      <c r="E451" s="165" t="s">
        <v>754</v>
      </c>
      <c r="F451" s="65" t="n">
        <f aca="false" ca="false" dt2D="false" dtr="false" t="normal">SUM(G451:U451)</f>
        <v>836706.89</v>
      </c>
      <c r="G451" s="68" t="n">
        <v>0</v>
      </c>
      <c r="H451" s="68" t="n">
        <v>0</v>
      </c>
      <c r="I451" s="68" t="n">
        <v>0</v>
      </c>
      <c r="J451" s="68" t="n">
        <v>836706.89</v>
      </c>
      <c r="K451" s="68" t="n">
        <v>0</v>
      </c>
      <c r="L451" s="68" t="n"/>
      <c r="M451" s="68" t="n">
        <v>0</v>
      </c>
      <c r="N451" s="68" t="n">
        <v>0</v>
      </c>
      <c r="O451" s="68" t="n">
        <v>0</v>
      </c>
      <c r="P451" s="68" t="n">
        <v>0</v>
      </c>
      <c r="Q451" s="68" t="n">
        <v>0</v>
      </c>
      <c r="R451" s="68" t="n">
        <v>0</v>
      </c>
      <c r="S451" s="68" t="n"/>
      <c r="T451" s="63" t="n"/>
      <c r="U451" s="69" t="n"/>
      <c r="V451" s="55" t="n"/>
    </row>
    <row customHeight="true" ht="15" outlineLevel="0" r="452">
      <c r="A452" s="59" t="n">
        <f aca="false" ca="false" dt2D="false" dtr="false" t="normal">+A451+1</f>
        <v>430</v>
      </c>
      <c r="B452" s="60" t="n">
        <f aca="false" ca="false" dt2D="false" dtr="false" t="normal">+B451+1</f>
        <v>111</v>
      </c>
      <c r="C452" s="70" t="s">
        <v>298</v>
      </c>
      <c r="D452" s="70" t="s">
        <v>443</v>
      </c>
      <c r="E452" s="1" t="n">
        <v>2021</v>
      </c>
      <c r="F452" s="65" t="n">
        <f aca="false" ca="false" dt2D="false" dtr="false" t="normal">SUM(G452:U452)</f>
        <v>5217574.67</v>
      </c>
      <c r="G452" s="68" t="n"/>
      <c r="H452" s="68" t="n">
        <v>1753127.8</v>
      </c>
      <c r="I452" s="68" t="n"/>
      <c r="J452" s="68" t="n"/>
      <c r="K452" s="68" t="n">
        <v>0</v>
      </c>
      <c r="L452" s="68" t="n"/>
      <c r="M452" s="68" t="n"/>
      <c r="N452" s="68" t="n">
        <v>0</v>
      </c>
      <c r="O452" s="68" t="n">
        <v>3464446.87</v>
      </c>
      <c r="P452" s="68" t="n">
        <v>0</v>
      </c>
      <c r="Q452" s="68" t="n">
        <v>0</v>
      </c>
      <c r="R452" s="68" t="n">
        <v>0</v>
      </c>
      <c r="S452" s="68" t="n"/>
      <c r="T452" s="68" t="n"/>
      <c r="U452" s="69" t="n"/>
      <c r="V452" s="55" t="n"/>
    </row>
    <row customHeight="true" ht="15" outlineLevel="0" r="453">
      <c r="A453" s="59" t="n">
        <f aca="false" ca="false" dt2D="false" dtr="false" t="normal">+A452+1</f>
        <v>431</v>
      </c>
      <c r="B453" s="60" t="n">
        <f aca="false" ca="false" dt2D="false" dtr="false" t="normal">+B452+1</f>
        <v>112</v>
      </c>
      <c r="C453" s="70" t="s">
        <v>298</v>
      </c>
      <c r="D453" s="70" t="s">
        <v>299</v>
      </c>
      <c r="E453" s="1" t="n">
        <v>2021</v>
      </c>
      <c r="F453" s="65" t="n">
        <f aca="false" ca="false" dt2D="false" dtr="false" t="normal">SUM(G453:U453)</f>
        <v>1212935.52</v>
      </c>
      <c r="G453" s="68" t="n">
        <v>0</v>
      </c>
      <c r="H453" s="68" t="n">
        <v>0</v>
      </c>
      <c r="I453" s="68" t="n">
        <v>1212935.52</v>
      </c>
      <c r="J453" s="68" t="n">
        <v>0</v>
      </c>
      <c r="K453" s="68" t="n">
        <v>0</v>
      </c>
      <c r="L453" s="68" t="n"/>
      <c r="M453" s="68" t="n">
        <v>0</v>
      </c>
      <c r="N453" s="68" t="n">
        <v>0</v>
      </c>
      <c r="O453" s="68" t="n">
        <v>0</v>
      </c>
      <c r="P453" s="68" t="n">
        <v>0</v>
      </c>
      <c r="Q453" s="68" t="n"/>
      <c r="R453" s="68" t="n">
        <v>0</v>
      </c>
      <c r="S453" s="68" t="n"/>
      <c r="T453" s="63" t="n"/>
      <c r="U453" s="69" t="n"/>
      <c r="V453" s="55" t="n"/>
    </row>
    <row customHeight="true" ht="15" outlineLevel="0" r="454">
      <c r="A454" s="59" t="n">
        <f aca="false" ca="false" dt2D="false" dtr="false" t="normal">+A453+1</f>
        <v>432</v>
      </c>
      <c r="B454" s="60" t="n">
        <f aca="false" ca="false" dt2D="false" dtr="false" t="normal">+B453+1</f>
        <v>113</v>
      </c>
      <c r="C454" s="70" t="s">
        <v>99</v>
      </c>
      <c r="D454" s="70" t="s">
        <v>233</v>
      </c>
      <c r="E454" s="165" t="n">
        <v>2021</v>
      </c>
      <c r="F454" s="65" t="n">
        <f aca="false" ca="false" dt2D="false" dtr="false" t="normal">SUM(G454:U454)</f>
        <v>613392.24</v>
      </c>
      <c r="G454" s="68" t="n">
        <v>351223.15</v>
      </c>
      <c r="H454" s="68" t="n">
        <v>262169.09</v>
      </c>
      <c r="I454" s="68" t="n"/>
      <c r="J454" s="68" t="n"/>
      <c r="K454" s="68" t="n"/>
      <c r="L454" s="68" t="n"/>
      <c r="M454" s="68" t="n"/>
      <c r="N454" s="68" t="n"/>
      <c r="O454" s="68" t="n"/>
      <c r="P454" s="68" t="n"/>
      <c r="Q454" s="68" t="n"/>
      <c r="R454" s="68" t="n"/>
      <c r="S454" s="68" t="n"/>
      <c r="T454" s="63" t="n"/>
      <c r="U454" s="69" t="n"/>
      <c r="V454" s="55" t="n"/>
    </row>
    <row customHeight="true" ht="15" outlineLevel="0" r="455">
      <c r="A455" s="59" t="n">
        <f aca="false" ca="false" dt2D="false" dtr="false" t="normal">+A454+1</f>
        <v>433</v>
      </c>
      <c r="B455" s="60" t="n">
        <f aca="false" ca="false" dt2D="false" dtr="false" t="normal">+B454+1</f>
        <v>114</v>
      </c>
      <c r="C455" s="70" t="s">
        <v>99</v>
      </c>
      <c r="D455" s="70" t="s">
        <v>234</v>
      </c>
      <c r="E455" s="165" t="n">
        <v>2021</v>
      </c>
      <c r="F455" s="65" t="n">
        <f aca="false" ca="false" dt2D="false" dtr="false" t="normal">SUM(G455:U455)</f>
        <v>6421711.93</v>
      </c>
      <c r="G455" s="68" t="n">
        <v>0</v>
      </c>
      <c r="H455" s="68" t="n">
        <v>0</v>
      </c>
      <c r="I455" s="68" t="n">
        <v>0</v>
      </c>
      <c r="J455" s="68" t="n">
        <v>0</v>
      </c>
      <c r="K455" s="68" t="n">
        <v>0</v>
      </c>
      <c r="L455" s="68" t="n"/>
      <c r="M455" s="68" t="n">
        <v>0</v>
      </c>
      <c r="N455" s="68" t="n">
        <v>0</v>
      </c>
      <c r="O455" s="68" t="n">
        <v>6421711.93</v>
      </c>
      <c r="P455" s="68" t="n">
        <v>0</v>
      </c>
      <c r="Q455" s="68" t="n">
        <v>0</v>
      </c>
      <c r="R455" s="68" t="n"/>
      <c r="S455" s="68" t="n"/>
      <c r="T455" s="63" t="n"/>
      <c r="U455" s="69" t="n"/>
      <c r="V455" s="55" t="n"/>
    </row>
    <row customHeight="true" ht="15" outlineLevel="0" r="456">
      <c r="A456" s="59" t="n">
        <f aca="false" ca="false" dt2D="false" dtr="false" t="normal">+A455+1</f>
        <v>434</v>
      </c>
      <c r="B456" s="60" t="n">
        <f aca="false" ca="false" dt2D="false" dtr="false" t="normal">+B455+1</f>
        <v>115</v>
      </c>
      <c r="C456" s="70" t="s">
        <v>99</v>
      </c>
      <c r="D456" s="70" t="s">
        <v>365</v>
      </c>
      <c r="E456" s="1" t="n">
        <v>2021</v>
      </c>
      <c r="F456" s="65" t="n">
        <f aca="false" ca="false" dt2D="false" dtr="false" t="normal">SUM(G456:U456)</f>
        <v>3142192.24</v>
      </c>
      <c r="G456" s="68" t="n">
        <v>1032653.29</v>
      </c>
      <c r="H456" s="68" t="n">
        <v>444541.8</v>
      </c>
      <c r="I456" s="68" t="n"/>
      <c r="J456" s="68" t="n"/>
      <c r="K456" s="68" t="n">
        <v>0</v>
      </c>
      <c r="L456" s="68" t="n"/>
      <c r="M456" s="68" t="n"/>
      <c r="N456" s="68" t="n">
        <v>0</v>
      </c>
      <c r="O456" s="68" t="n">
        <v>1645545.15</v>
      </c>
      <c r="P456" s="68" t="n">
        <v>0</v>
      </c>
      <c r="Q456" s="68" t="n">
        <v>0</v>
      </c>
      <c r="R456" s="68" t="n">
        <v>0</v>
      </c>
      <c r="S456" s="68" t="n"/>
      <c r="T456" s="68" t="n">
        <v>19452</v>
      </c>
      <c r="U456" s="69" t="n"/>
      <c r="V456" s="55" t="n"/>
    </row>
    <row customHeight="true" ht="15" outlineLevel="0" r="457">
      <c r="A457" s="59" t="n">
        <f aca="false" ca="false" dt2D="false" dtr="false" t="normal">+A456+1</f>
        <v>435</v>
      </c>
      <c r="B457" s="60" t="n">
        <f aca="false" ca="false" dt2D="false" dtr="false" t="normal">+B456+1</f>
        <v>116</v>
      </c>
      <c r="C457" s="70" t="s">
        <v>106</v>
      </c>
      <c r="D457" s="70" t="s">
        <v>184</v>
      </c>
      <c r="E457" s="165" t="s">
        <v>754</v>
      </c>
      <c r="F457" s="65" t="n">
        <f aca="false" ca="false" dt2D="false" dtr="false" t="normal">SUM(G457:U457)</f>
        <v>243241.11</v>
      </c>
      <c r="G457" s="68" t="n"/>
      <c r="H457" s="68" t="n"/>
      <c r="I457" s="68" t="n">
        <v>243241.11</v>
      </c>
      <c r="J457" s="68" t="n">
        <v>0</v>
      </c>
      <c r="K457" s="68" t="n">
        <v>0</v>
      </c>
      <c r="L457" s="68" t="n"/>
      <c r="M457" s="68" t="n"/>
      <c r="N457" s="68" t="n">
        <v>0</v>
      </c>
      <c r="O457" s="68" t="n">
        <v>0</v>
      </c>
      <c r="P457" s="68" t="n">
        <v>0</v>
      </c>
      <c r="Q457" s="68" t="n">
        <v>0</v>
      </c>
      <c r="R457" s="68" t="n">
        <v>0</v>
      </c>
      <c r="S457" s="68" t="n"/>
      <c r="T457" s="63" t="n"/>
      <c r="U457" s="69" t="n"/>
      <c r="V457" s="55" t="n"/>
    </row>
    <row customHeight="true" ht="15" outlineLevel="0" r="458">
      <c r="A458" s="59" t="n">
        <f aca="false" ca="false" dt2D="false" dtr="false" t="normal">+A457+1</f>
        <v>436</v>
      </c>
      <c r="B458" s="60" t="n">
        <f aca="false" ca="false" dt2D="false" dtr="false" t="normal">+B457+1</f>
        <v>117</v>
      </c>
      <c r="C458" s="70" t="s">
        <v>106</v>
      </c>
      <c r="D458" s="70" t="s">
        <v>446</v>
      </c>
      <c r="E458" s="165" t="s">
        <v>754</v>
      </c>
      <c r="F458" s="65" t="n">
        <f aca="false" ca="false" dt2D="false" dtr="false" t="normal">SUM(G458:U458)</f>
        <v>171359.03</v>
      </c>
      <c r="G458" s="68" t="n"/>
      <c r="H458" s="68" t="n"/>
      <c r="I458" s="68" t="n"/>
      <c r="J458" s="68" t="n"/>
      <c r="K458" s="68" t="n"/>
      <c r="L458" s="68" t="n"/>
      <c r="M458" s="68" t="n"/>
      <c r="N458" s="68" t="n"/>
      <c r="O458" s="68" t="n"/>
      <c r="P458" s="68" t="n"/>
      <c r="Q458" s="68" t="n"/>
      <c r="R458" s="68" t="n">
        <v>171359.03</v>
      </c>
      <c r="S458" s="68" t="n"/>
      <c r="T458" s="63" t="n"/>
      <c r="U458" s="69" t="n"/>
      <c r="V458" s="55" t="n"/>
    </row>
    <row customHeight="true" ht="15" outlineLevel="0" r="459">
      <c r="A459" s="59" t="n">
        <f aca="false" ca="false" dt2D="false" dtr="false" t="normal">+A458+1</f>
        <v>437</v>
      </c>
      <c r="B459" s="60" t="n">
        <f aca="false" ca="false" dt2D="false" dtr="false" t="normal">+B458+1</f>
        <v>118</v>
      </c>
      <c r="C459" s="70" t="s">
        <v>106</v>
      </c>
      <c r="D459" s="70" t="s">
        <v>447</v>
      </c>
      <c r="E459" s="165" t="s">
        <v>754</v>
      </c>
      <c r="F459" s="65" t="n">
        <f aca="false" ca="false" dt2D="false" dtr="false" t="normal">SUM(G459:U459)</f>
        <v>1172080.43</v>
      </c>
      <c r="G459" s="68" t="n"/>
      <c r="H459" s="68" t="n">
        <v>669130.02</v>
      </c>
      <c r="I459" s="68" t="n"/>
      <c r="J459" s="68" t="n">
        <v>341515.24</v>
      </c>
      <c r="K459" s="68" t="n">
        <v>0</v>
      </c>
      <c r="L459" s="68" t="n"/>
      <c r="M459" s="68" t="n"/>
      <c r="N459" s="68" t="n">
        <v>0</v>
      </c>
      <c r="O459" s="68" t="n"/>
      <c r="P459" s="68" t="n">
        <v>0</v>
      </c>
      <c r="Q459" s="68" t="n"/>
      <c r="R459" s="68" t="n">
        <v>161435.17</v>
      </c>
      <c r="S459" s="68" t="n"/>
      <c r="T459" s="63" t="n"/>
      <c r="U459" s="69" t="n"/>
      <c r="V459" s="55" t="n"/>
    </row>
    <row customHeight="true" ht="15" outlineLevel="0" r="460">
      <c r="A460" s="59" t="n">
        <f aca="false" ca="false" dt2D="false" dtr="false" t="normal">+A459+1</f>
        <v>438</v>
      </c>
      <c r="B460" s="60" t="n">
        <f aca="false" ca="false" dt2D="false" dtr="false" t="normal">+B459+1</f>
        <v>119</v>
      </c>
      <c r="C460" s="70" t="s">
        <v>302</v>
      </c>
      <c r="D460" s="70" t="s">
        <v>303</v>
      </c>
      <c r="E460" s="165" t="s">
        <v>754</v>
      </c>
      <c r="F460" s="65" t="n">
        <f aca="false" ca="false" dt2D="false" dtr="false" t="normal">SUM(G460:U460)</f>
        <v>3419598</v>
      </c>
      <c r="G460" s="68" t="n"/>
      <c r="H460" s="68" t="n"/>
      <c r="I460" s="68" t="n"/>
      <c r="J460" s="68" t="n"/>
      <c r="K460" s="68" t="n"/>
      <c r="L460" s="68" t="n"/>
      <c r="M460" s="68" t="n"/>
      <c r="N460" s="68" t="n"/>
      <c r="O460" s="68" t="n"/>
      <c r="P460" s="68" t="n">
        <v>0</v>
      </c>
      <c r="Q460" s="68" t="n">
        <v>3419598</v>
      </c>
      <c r="R460" s="68" t="n">
        <v>0</v>
      </c>
      <c r="S460" s="68" t="n"/>
      <c r="T460" s="63" t="n"/>
      <c r="U460" s="69" t="n"/>
      <c r="V460" s="55" t="n"/>
    </row>
    <row customHeight="true" ht="15" outlineLevel="0" r="461">
      <c r="A461" s="59" t="n">
        <f aca="false" ca="false" dt2D="false" dtr="false" t="normal">+A460+1</f>
        <v>439</v>
      </c>
      <c r="B461" s="60" t="n">
        <f aca="false" ca="false" dt2D="false" dtr="false" t="normal">+B460+1</f>
        <v>120</v>
      </c>
      <c r="C461" s="70" t="s">
        <v>58</v>
      </c>
      <c r="D461" s="70" t="s">
        <v>304</v>
      </c>
      <c r="E461" s="165" t="s">
        <v>754</v>
      </c>
      <c r="F461" s="65" t="n">
        <f aca="false" ca="false" dt2D="false" dtr="false" t="normal">SUM(G461:U461)</f>
        <v>847378.08</v>
      </c>
      <c r="G461" s="68" t="n"/>
      <c r="H461" s="68" t="n">
        <v>0</v>
      </c>
      <c r="I461" s="68" t="n">
        <v>847378.08</v>
      </c>
      <c r="J461" s="68" t="n">
        <v>0</v>
      </c>
      <c r="K461" s="68" t="n">
        <v>0</v>
      </c>
      <c r="L461" s="68" t="n"/>
      <c r="M461" s="68" t="n"/>
      <c r="N461" s="68" t="n"/>
      <c r="O461" s="68" t="n"/>
      <c r="P461" s="68" t="n"/>
      <c r="Q461" s="68" t="n"/>
      <c r="R461" s="68" t="n"/>
      <c r="S461" s="68" t="n"/>
      <c r="T461" s="63" t="n"/>
      <c r="U461" s="69" t="n"/>
      <c r="V461" s="55" t="n"/>
    </row>
    <row customHeight="true" ht="15" outlineLevel="0" r="462">
      <c r="A462" s="59" t="n">
        <f aca="false" ca="false" dt2D="false" dtr="false" t="normal">+A461+1</f>
        <v>440</v>
      </c>
      <c r="B462" s="60" t="n">
        <f aca="false" ca="false" dt2D="false" dtr="false" t="normal">+B461+1</f>
        <v>121</v>
      </c>
      <c r="C462" s="70" t="s">
        <v>58</v>
      </c>
      <c r="D462" s="70" t="s">
        <v>449</v>
      </c>
      <c r="E462" s="165" t="s">
        <v>754</v>
      </c>
      <c r="F462" s="65" t="n">
        <f aca="false" ca="false" dt2D="false" dtr="false" t="normal">SUM(G462:U462)</f>
        <v>4590116.83</v>
      </c>
      <c r="G462" s="68" t="n"/>
      <c r="H462" s="68" t="n"/>
      <c r="I462" s="68" t="n">
        <v>952063.04</v>
      </c>
      <c r="J462" s="68" t="n"/>
      <c r="K462" s="68" t="n">
        <v>0</v>
      </c>
      <c r="L462" s="68" t="n"/>
      <c r="M462" s="68" t="n"/>
      <c r="N462" s="68" t="n">
        <v>0</v>
      </c>
      <c r="O462" s="68" t="n">
        <v>3638053.79</v>
      </c>
      <c r="P462" s="68" t="n">
        <v>0</v>
      </c>
      <c r="Q462" s="68" t="n"/>
      <c r="R462" s="68" t="n"/>
      <c r="S462" s="68" t="n"/>
      <c r="T462" s="63" t="n"/>
      <c r="U462" s="69" t="n"/>
      <c r="V462" s="55" t="n"/>
    </row>
    <row customHeight="true" ht="15" outlineLevel="0" r="463">
      <c r="A463" s="59" t="n">
        <f aca="false" ca="false" dt2D="false" dtr="false" t="normal">+A462+1</f>
        <v>441</v>
      </c>
      <c r="B463" s="60" t="n">
        <f aca="false" ca="false" dt2D="false" dtr="false" t="normal">+B462+1</f>
        <v>122</v>
      </c>
      <c r="C463" s="70" t="s">
        <v>58</v>
      </c>
      <c r="D463" s="70" t="s">
        <v>450</v>
      </c>
      <c r="E463" s="1" t="n">
        <v>2021</v>
      </c>
      <c r="F463" s="65" t="n">
        <f aca="false" ca="false" dt2D="false" dtr="false" t="normal">SUM(G463:U463)</f>
        <v>7782332.449999999</v>
      </c>
      <c r="G463" s="68" t="n">
        <v>2055914.8</v>
      </c>
      <c r="H463" s="68" t="n">
        <v>550872.26</v>
      </c>
      <c r="I463" s="68" t="n"/>
      <c r="J463" s="68" t="n"/>
      <c r="K463" s="68" t="n">
        <v>0</v>
      </c>
      <c r="L463" s="68" t="n"/>
      <c r="M463" s="68" t="n"/>
      <c r="N463" s="68" t="n">
        <v>0</v>
      </c>
      <c r="O463" s="68" t="n">
        <v>1881055.45</v>
      </c>
      <c r="P463" s="68" t="n">
        <v>0</v>
      </c>
      <c r="Q463" s="68" t="n">
        <v>3294489.94</v>
      </c>
      <c r="R463" s="68" t="n"/>
      <c r="S463" s="68" t="n"/>
      <c r="T463" s="63" t="n"/>
      <c r="U463" s="69" t="n"/>
      <c r="V463" s="55" t="n"/>
    </row>
    <row customHeight="true" ht="15" outlineLevel="0" r="464">
      <c r="A464" s="59" t="n">
        <f aca="false" ca="false" dt2D="false" dtr="false" t="normal">+A463+1</f>
        <v>442</v>
      </c>
      <c r="B464" s="60" t="n">
        <f aca="false" ca="false" dt2D="false" dtr="false" t="normal">+B463+1</f>
        <v>123</v>
      </c>
      <c r="C464" s="70" t="s">
        <v>58</v>
      </c>
      <c r="D464" s="70" t="s">
        <v>451</v>
      </c>
      <c r="E464" s="165" t="s">
        <v>754</v>
      </c>
      <c r="F464" s="65" t="n">
        <f aca="false" ca="false" dt2D="false" dtr="false" t="normal">SUM(G464:U464)</f>
        <v>1726250.77</v>
      </c>
      <c r="G464" s="68" t="n"/>
      <c r="H464" s="68" t="n"/>
      <c r="I464" s="68" t="n"/>
      <c r="J464" s="68" t="n"/>
      <c r="K464" s="68" t="n"/>
      <c r="L464" s="68" t="n"/>
      <c r="M464" s="68" t="n"/>
      <c r="N464" s="68" t="n"/>
      <c r="O464" s="68" t="n"/>
      <c r="P464" s="68" t="n"/>
      <c r="Q464" s="68" t="n"/>
      <c r="R464" s="68" t="n">
        <v>1420712.74</v>
      </c>
      <c r="S464" s="68" t="n">
        <v>305538.03</v>
      </c>
      <c r="T464" s="63" t="n"/>
      <c r="U464" s="69" t="n"/>
      <c r="V464" s="55" t="n"/>
    </row>
    <row customFormat="true" customHeight="true" ht="15" outlineLevel="0" r="465" s="123">
      <c r="A465" s="59" t="n">
        <f aca="false" ca="false" dt2D="false" dtr="false" t="normal">+A464+1</f>
        <v>443</v>
      </c>
      <c r="B465" s="60" t="n">
        <f aca="false" ca="false" dt2D="false" dtr="false" t="normal">+B464+1</f>
        <v>124</v>
      </c>
      <c r="C465" s="70" t="s">
        <v>58</v>
      </c>
      <c r="D465" s="70" t="s">
        <v>305</v>
      </c>
      <c r="E465" s="165" t="s">
        <v>754</v>
      </c>
      <c r="F465" s="65" t="n">
        <f aca="false" ca="false" dt2D="false" dtr="false" t="normal">SUM(G465:U465)</f>
        <v>1114980.36</v>
      </c>
      <c r="G465" s="68" t="n">
        <v>0</v>
      </c>
      <c r="H465" s="68" t="n">
        <v>1114980.36</v>
      </c>
      <c r="I465" s="68" t="n"/>
      <c r="J465" s="68" t="n"/>
      <c r="K465" s="68" t="n"/>
      <c r="L465" s="68" t="n"/>
      <c r="M465" s="68" t="n"/>
      <c r="N465" s="68" t="n"/>
      <c r="O465" s="68" t="n"/>
      <c r="P465" s="68" t="n"/>
      <c r="Q465" s="68" t="n"/>
      <c r="R465" s="68" t="n"/>
      <c r="S465" s="68" t="n"/>
      <c r="T465" s="63" t="n"/>
      <c r="U465" s="69" t="n"/>
      <c r="V465" s="55" t="n"/>
    </row>
    <row customHeight="true" ht="15" outlineLevel="0" r="466">
      <c r="A466" s="59" t="n">
        <f aca="false" ca="false" dt2D="false" dtr="false" t="normal">+A465+1</f>
        <v>444</v>
      </c>
      <c r="B466" s="60" t="n">
        <f aca="false" ca="false" dt2D="false" dtr="false" t="normal">+B465+1</f>
        <v>125</v>
      </c>
      <c r="C466" s="70" t="s">
        <v>58</v>
      </c>
      <c r="D466" s="70" t="s">
        <v>306</v>
      </c>
      <c r="E466" s="1" t="n">
        <v>2021</v>
      </c>
      <c r="F466" s="65" t="n">
        <f aca="false" ca="false" dt2D="false" dtr="false" t="normal">SUM(G466:U466)</f>
        <v>749771.41</v>
      </c>
      <c r="G466" s="68" t="n">
        <v>0</v>
      </c>
      <c r="H466" s="68" t="n">
        <v>749771.41</v>
      </c>
      <c r="I466" s="68" t="n"/>
      <c r="J466" s="68" t="n">
        <v>0</v>
      </c>
      <c r="K466" s="68" t="n">
        <v>0</v>
      </c>
      <c r="L466" s="68" t="n"/>
      <c r="M466" s="68" t="n"/>
      <c r="N466" s="68" t="n">
        <v>0</v>
      </c>
      <c r="O466" s="68" t="n">
        <v>0</v>
      </c>
      <c r="P466" s="68" t="n">
        <v>0</v>
      </c>
      <c r="Q466" s="68" t="n">
        <v>0</v>
      </c>
      <c r="R466" s="68" t="n">
        <v>0</v>
      </c>
      <c r="S466" s="68" t="n"/>
      <c r="T466" s="68" t="n"/>
      <c r="U466" s="79" t="n"/>
      <c r="V466" s="55" t="n"/>
    </row>
    <row customHeight="true" ht="15" outlineLevel="0" r="467">
      <c r="A467" s="59" t="n">
        <f aca="false" ca="false" dt2D="false" dtr="false" t="normal">+A466+1</f>
        <v>445</v>
      </c>
      <c r="B467" s="60" t="n">
        <f aca="false" ca="false" dt2D="false" dtr="false" t="normal">+B466+1</f>
        <v>126</v>
      </c>
      <c r="C467" s="70" t="s">
        <v>58</v>
      </c>
      <c r="D467" s="70" t="s">
        <v>307</v>
      </c>
      <c r="E467" s="165" t="s">
        <v>754</v>
      </c>
      <c r="F467" s="65" t="n">
        <f aca="false" ca="false" dt2D="false" dtr="false" t="normal">SUM(G467:U467)</f>
        <v>4059429.83</v>
      </c>
      <c r="G467" s="68" t="n"/>
      <c r="H467" s="68" t="n"/>
      <c r="I467" s="68" t="n"/>
      <c r="J467" s="68" t="n"/>
      <c r="K467" s="68" t="n"/>
      <c r="L467" s="68" t="n"/>
      <c r="M467" s="68" t="n"/>
      <c r="N467" s="68" t="n">
        <v>0</v>
      </c>
      <c r="O467" s="68" t="n">
        <v>0</v>
      </c>
      <c r="P467" s="68" t="n">
        <v>0</v>
      </c>
      <c r="Q467" s="68" t="n">
        <v>0</v>
      </c>
      <c r="R467" s="68" t="n">
        <v>4059429.83</v>
      </c>
      <c r="S467" s="68" t="n"/>
      <c r="T467" s="63" t="n"/>
      <c r="U467" s="69" t="n"/>
      <c r="V467" s="55" t="n"/>
    </row>
    <row customHeight="true" ht="15" outlineLevel="0" r="468">
      <c r="A468" s="59" t="n">
        <f aca="false" ca="false" dt2D="false" dtr="false" t="normal">+A467+1</f>
        <v>446</v>
      </c>
      <c r="B468" s="60" t="n">
        <f aca="false" ca="false" dt2D="false" dtr="false" t="normal">+B467+1</f>
        <v>127</v>
      </c>
      <c r="C468" s="70" t="s">
        <v>58</v>
      </c>
      <c r="D468" s="70" t="s">
        <v>454</v>
      </c>
      <c r="E468" s="165" t="s">
        <v>754</v>
      </c>
      <c r="F468" s="65" t="n">
        <f aca="false" ca="false" dt2D="false" dtr="false" t="normal">SUM(G468:U468)</f>
        <v>11937127.97</v>
      </c>
      <c r="G468" s="68" t="n"/>
      <c r="H468" s="68" t="n"/>
      <c r="I468" s="68" t="n">
        <v>2195029.97</v>
      </c>
      <c r="J468" s="68" t="n"/>
      <c r="K468" s="68" t="n">
        <v>0</v>
      </c>
      <c r="L468" s="68" t="n"/>
      <c r="M468" s="68" t="n"/>
      <c r="N468" s="68" t="n">
        <v>0</v>
      </c>
      <c r="O468" s="68" t="n">
        <v>3836486.1</v>
      </c>
      <c r="P468" s="68" t="n">
        <v>0</v>
      </c>
      <c r="Q468" s="68" t="n">
        <v>5905611.9</v>
      </c>
      <c r="R468" s="68" t="n"/>
      <c r="S468" s="68" t="n"/>
      <c r="T468" s="63" t="n"/>
      <c r="U468" s="69" t="n"/>
      <c r="V468" s="55" t="n"/>
    </row>
    <row customHeight="true" ht="15" outlineLevel="0" r="469">
      <c r="A469" s="59" t="n">
        <f aca="false" ca="false" dt2D="false" dtr="false" t="normal">+A468+1</f>
        <v>447</v>
      </c>
      <c r="B469" s="60" t="n">
        <f aca="false" ca="false" dt2D="false" dtr="false" t="normal">+B468+1</f>
        <v>128</v>
      </c>
      <c r="C469" s="70" t="s">
        <v>58</v>
      </c>
      <c r="D469" s="70" t="s">
        <v>455</v>
      </c>
      <c r="E469" s="165" t="s">
        <v>754</v>
      </c>
      <c r="F469" s="65" t="n">
        <f aca="false" ca="false" dt2D="false" dtr="false" t="normal">SUM(G469:U469)</f>
        <v>6916650</v>
      </c>
      <c r="G469" s="68" t="n"/>
      <c r="H469" s="68" t="n"/>
      <c r="I469" s="68" t="n">
        <v>3229392.82</v>
      </c>
      <c r="J469" s="68" t="n"/>
      <c r="K469" s="68" t="n">
        <v>0</v>
      </c>
      <c r="L469" s="68" t="n"/>
      <c r="M469" s="68" t="n"/>
      <c r="N469" s="68" t="n">
        <v>0</v>
      </c>
      <c r="O469" s="68" t="n">
        <v>3687257.18</v>
      </c>
      <c r="P469" s="68" t="n">
        <v>0</v>
      </c>
      <c r="Q469" s="68" t="n">
        <v>0</v>
      </c>
      <c r="R469" s="68" t="n"/>
      <c r="S469" s="68" t="n"/>
      <c r="T469" s="63" t="n"/>
      <c r="U469" s="69" t="n"/>
      <c r="V469" s="55" t="n"/>
    </row>
    <row customFormat="true" customHeight="true" ht="15" outlineLevel="0" r="470" s="123">
      <c r="A470" s="59" t="n">
        <f aca="false" ca="false" dt2D="false" dtr="false" t="normal">+A469+1</f>
        <v>448</v>
      </c>
      <c r="B470" s="60" t="n">
        <f aca="false" ca="false" dt2D="false" dtr="false" t="normal">+B469+1</f>
        <v>129</v>
      </c>
      <c r="C470" s="70" t="s">
        <v>58</v>
      </c>
      <c r="D470" s="70" t="s">
        <v>112</v>
      </c>
      <c r="E470" s="1" t="n">
        <v>2021</v>
      </c>
      <c r="F470" s="65" t="n">
        <f aca="false" ca="false" dt2D="false" dtr="false" t="normal">SUM(G470:U470)</f>
        <v>1436716.03</v>
      </c>
      <c r="G470" s="68" t="n">
        <v>0</v>
      </c>
      <c r="H470" s="68" t="n">
        <v>1436716.03</v>
      </c>
      <c r="I470" s="68" t="n"/>
      <c r="J470" s="68" t="n"/>
      <c r="K470" s="68" t="n">
        <v>0</v>
      </c>
      <c r="L470" s="68" t="n"/>
      <c r="M470" s="68" t="n">
        <v>0</v>
      </c>
      <c r="N470" s="68" t="n">
        <v>0</v>
      </c>
      <c r="O470" s="68" t="n">
        <v>0</v>
      </c>
      <c r="P470" s="68" t="n">
        <v>0</v>
      </c>
      <c r="Q470" s="68" t="n">
        <v>0</v>
      </c>
      <c r="R470" s="68" t="n"/>
      <c r="S470" s="68" t="n"/>
      <c r="T470" s="63" t="n"/>
      <c r="U470" s="69" t="n"/>
      <c r="V470" s="55" t="n"/>
    </row>
    <row customHeight="true" ht="15" outlineLevel="0" r="471">
      <c r="A471" s="59" t="n">
        <f aca="false" ca="false" dt2D="false" dtr="false" t="normal">+A470+1</f>
        <v>449</v>
      </c>
      <c r="B471" s="60" t="n">
        <f aca="false" ca="false" dt2D="false" dtr="false" t="normal">+B470+1</f>
        <v>130</v>
      </c>
      <c r="C471" s="70" t="s">
        <v>58</v>
      </c>
      <c r="D471" s="70" t="s">
        <v>113</v>
      </c>
      <c r="E471" s="165" t="s">
        <v>754</v>
      </c>
      <c r="F471" s="65" t="n">
        <f aca="false" ca="false" dt2D="false" dtr="false" t="normal">SUM(G471:U471)</f>
        <v>594222.02</v>
      </c>
      <c r="G471" s="68" t="n">
        <v>0</v>
      </c>
      <c r="H471" s="68" t="n">
        <v>0</v>
      </c>
      <c r="I471" s="68" t="n"/>
      <c r="J471" s="68" t="n">
        <v>594222.02</v>
      </c>
      <c r="K471" s="68" t="n">
        <v>0</v>
      </c>
      <c r="L471" s="68" t="n"/>
      <c r="M471" s="68" t="n">
        <v>0</v>
      </c>
      <c r="N471" s="68" t="n">
        <v>0</v>
      </c>
      <c r="O471" s="68" t="n">
        <v>0</v>
      </c>
      <c r="P471" s="68" t="n">
        <v>0</v>
      </c>
      <c r="Q471" s="68" t="n">
        <v>0</v>
      </c>
      <c r="R471" s="68" t="n">
        <v>0</v>
      </c>
      <c r="S471" s="68" t="n"/>
      <c r="T471" s="63" t="n"/>
      <c r="U471" s="69" t="n"/>
      <c r="V471" s="55" t="n"/>
    </row>
    <row customHeight="true" ht="15" outlineLevel="0" r="472">
      <c r="A472" s="59" t="n">
        <f aca="false" ca="false" dt2D="false" dtr="false" t="normal">+A471+1</f>
        <v>450</v>
      </c>
      <c r="B472" s="60" t="n">
        <f aca="false" ca="false" dt2D="false" dtr="false" t="normal">+B471+1</f>
        <v>131</v>
      </c>
      <c r="C472" s="70" t="s">
        <v>58</v>
      </c>
      <c r="D472" s="70" t="s">
        <v>114</v>
      </c>
      <c r="E472" s="165" t="s">
        <v>754</v>
      </c>
      <c r="F472" s="65" t="n">
        <f aca="false" ca="false" dt2D="false" dtr="false" t="normal">SUM(G472:U472)</f>
        <v>3837449.09</v>
      </c>
      <c r="G472" s="68" t="n">
        <v>0</v>
      </c>
      <c r="H472" s="68" t="n">
        <v>1614455.69</v>
      </c>
      <c r="I472" s="68" t="n"/>
      <c r="J472" s="68" t="n">
        <v>0</v>
      </c>
      <c r="K472" s="68" t="n">
        <v>0</v>
      </c>
      <c r="L472" s="68" t="n"/>
      <c r="M472" s="68" t="n">
        <v>0</v>
      </c>
      <c r="N472" s="68" t="n">
        <v>0</v>
      </c>
      <c r="O472" s="68" t="n">
        <v>1638899.75</v>
      </c>
      <c r="P472" s="68" t="n">
        <v>0</v>
      </c>
      <c r="Q472" s="68" t="n"/>
      <c r="R472" s="68" t="n">
        <v>584093.65</v>
      </c>
      <c r="S472" s="68" t="n"/>
      <c r="T472" s="63" t="n"/>
      <c r="U472" s="69" t="n"/>
      <c r="V472" s="55" t="n"/>
    </row>
    <row customHeight="true" ht="15" outlineLevel="0" r="473">
      <c r="A473" s="59" t="n">
        <f aca="false" ca="false" dt2D="false" dtr="false" t="normal">+A472+1</f>
        <v>451</v>
      </c>
      <c r="B473" s="60" t="n">
        <f aca="false" ca="false" dt2D="false" dtr="false" t="normal">+B472+1</f>
        <v>132</v>
      </c>
      <c r="C473" s="70" t="s">
        <v>58</v>
      </c>
      <c r="D473" s="70" t="s">
        <v>456</v>
      </c>
      <c r="E473" s="165" t="s">
        <v>754</v>
      </c>
      <c r="F473" s="65" t="n">
        <f aca="false" ca="false" dt2D="false" dtr="false" t="normal">SUM(G473:U473)</f>
        <v>834848.37</v>
      </c>
      <c r="G473" s="68" t="n"/>
      <c r="H473" s="68" t="n"/>
      <c r="I473" s="68" t="n"/>
      <c r="J473" s="68" t="n"/>
      <c r="K473" s="68" t="n"/>
      <c r="L473" s="68" t="n"/>
      <c r="M473" s="68" t="n"/>
      <c r="N473" s="68" t="n"/>
      <c r="O473" s="68" t="n"/>
      <c r="P473" s="68" t="n"/>
      <c r="Q473" s="68" t="n"/>
      <c r="R473" s="68" t="n">
        <v>834848.37</v>
      </c>
      <c r="S473" s="68" t="n"/>
      <c r="T473" s="63" t="n"/>
      <c r="U473" s="69" t="n"/>
      <c r="V473" s="55" t="n"/>
    </row>
    <row customHeight="true" ht="15" outlineLevel="0" r="474">
      <c r="A474" s="59" t="n">
        <f aca="false" ca="false" dt2D="false" dtr="false" t="normal">+A473+1</f>
        <v>452</v>
      </c>
      <c r="B474" s="60" t="n">
        <f aca="false" ca="false" dt2D="false" dtr="false" t="normal">+B473+1</f>
        <v>133</v>
      </c>
      <c r="C474" s="70" t="s">
        <v>58</v>
      </c>
      <c r="D474" s="70" t="s">
        <v>457</v>
      </c>
      <c r="E474" s="1" t="n">
        <v>2021</v>
      </c>
      <c r="F474" s="65" t="n">
        <f aca="false" ca="false" dt2D="false" dtr="false" t="normal">SUM(G474:U474)</f>
        <v>27714928.649999995</v>
      </c>
      <c r="G474" s="68" t="n">
        <v>0</v>
      </c>
      <c r="H474" s="68" t="n">
        <v>8289224.27</v>
      </c>
      <c r="I474" s="68" t="n">
        <v>2976664.2</v>
      </c>
      <c r="J474" s="68" t="n">
        <v>3409662.28</v>
      </c>
      <c r="K474" s="68" t="n">
        <v>0</v>
      </c>
      <c r="L474" s="68" t="n"/>
      <c r="M474" s="68" t="n"/>
      <c r="N474" s="68" t="n">
        <v>0</v>
      </c>
      <c r="O474" s="68" t="n">
        <v>5303548.71</v>
      </c>
      <c r="P474" s="68" t="n">
        <v>0</v>
      </c>
      <c r="Q474" s="68" t="n">
        <v>6255193.2</v>
      </c>
      <c r="R474" s="68" t="n">
        <v>1411924.99</v>
      </c>
      <c r="S474" s="68" t="n">
        <v>68711</v>
      </c>
      <c r="T474" s="63" t="n"/>
      <c r="U474" s="69" t="n"/>
      <c r="V474" s="55" t="n"/>
    </row>
    <row customHeight="true" ht="15" outlineLevel="0" r="475">
      <c r="A475" s="59" t="n">
        <f aca="false" ca="false" dt2D="false" dtr="false" t="normal">+A474+1</f>
        <v>453</v>
      </c>
      <c r="B475" s="60" t="n">
        <f aca="false" ca="false" dt2D="false" dtr="false" t="normal">+B474+1</f>
        <v>134</v>
      </c>
      <c r="C475" s="70" t="s">
        <v>58</v>
      </c>
      <c r="D475" s="70" t="s">
        <v>117</v>
      </c>
      <c r="E475" s="1" t="n">
        <v>2021</v>
      </c>
      <c r="F475" s="65" t="n">
        <f aca="false" ca="false" dt2D="false" dtr="false" t="normal">SUM(G475:U475)</f>
        <v>1254505.04</v>
      </c>
      <c r="G475" s="68" t="n"/>
      <c r="H475" s="68" t="n">
        <v>0</v>
      </c>
      <c r="I475" s="68" t="n">
        <v>1254505.04</v>
      </c>
      <c r="J475" s="68" t="n">
        <v>0</v>
      </c>
      <c r="K475" s="68" t="n">
        <v>0</v>
      </c>
      <c r="L475" s="68" t="n"/>
      <c r="M475" s="68" t="n">
        <v>0</v>
      </c>
      <c r="N475" s="68" t="n">
        <v>0</v>
      </c>
      <c r="O475" s="68" t="n">
        <v>0</v>
      </c>
      <c r="P475" s="68" t="n">
        <v>0</v>
      </c>
      <c r="Q475" s="68" t="n"/>
      <c r="R475" s="68" t="n"/>
      <c r="S475" s="68" t="n"/>
      <c r="T475" s="63" t="n"/>
      <c r="U475" s="69" t="n"/>
      <c r="V475" s="55" t="n"/>
    </row>
    <row customHeight="true" ht="15" outlineLevel="0" r="476">
      <c r="A476" s="59" t="n">
        <f aca="false" ca="false" dt2D="false" dtr="false" t="normal">+A475+1</f>
        <v>454</v>
      </c>
      <c r="B476" s="60" t="n">
        <f aca="false" ca="false" dt2D="false" dtr="false" t="normal">+B475+1</f>
        <v>135</v>
      </c>
      <c r="C476" s="70" t="s">
        <v>58</v>
      </c>
      <c r="D476" s="70" t="s">
        <v>118</v>
      </c>
      <c r="E476" s="1" t="n">
        <v>2021</v>
      </c>
      <c r="F476" s="65" t="n">
        <f aca="false" ca="false" dt2D="false" dtr="false" t="normal">SUM(G476:U476)</f>
        <v>339786.15</v>
      </c>
      <c r="G476" s="68" t="n">
        <v>0</v>
      </c>
      <c r="H476" s="68" t="n">
        <v>339786.15</v>
      </c>
      <c r="I476" s="68" t="n"/>
      <c r="J476" s="68" t="n"/>
      <c r="K476" s="68" t="n">
        <v>0</v>
      </c>
      <c r="L476" s="68" t="n"/>
      <c r="M476" s="68" t="n">
        <v>0</v>
      </c>
      <c r="N476" s="68" t="n">
        <v>0</v>
      </c>
      <c r="O476" s="68" t="n"/>
      <c r="P476" s="68" t="n">
        <v>0</v>
      </c>
      <c r="Q476" s="68" t="n">
        <v>0</v>
      </c>
      <c r="R476" s="68" t="n"/>
      <c r="S476" s="68" t="n"/>
      <c r="T476" s="63" t="n"/>
      <c r="U476" s="69" t="n"/>
      <c r="V476" s="55" t="n"/>
    </row>
    <row customHeight="true" ht="15" outlineLevel="0" r="477">
      <c r="A477" s="59" t="n">
        <f aca="false" ca="false" dt2D="false" dtr="false" t="normal">+A476+1</f>
        <v>455</v>
      </c>
      <c r="B477" s="60" t="n">
        <f aca="false" ca="false" dt2D="false" dtr="false" t="normal">+B476+1</f>
        <v>136</v>
      </c>
      <c r="C477" s="70" t="s">
        <v>58</v>
      </c>
      <c r="D477" s="70" t="s">
        <v>458</v>
      </c>
      <c r="E477" s="165" t="s">
        <v>754</v>
      </c>
      <c r="F477" s="65" t="n">
        <f aca="false" ca="false" dt2D="false" dtr="false" t="normal">SUM(G477:U477)</f>
        <v>970630.6599999999</v>
      </c>
      <c r="G477" s="68" t="n"/>
      <c r="H477" s="68" t="n"/>
      <c r="I477" s="68" t="n"/>
      <c r="J477" s="68" t="n"/>
      <c r="K477" s="68" t="n"/>
      <c r="L477" s="68" t="n"/>
      <c r="M477" s="68" t="n"/>
      <c r="N477" s="68" t="n"/>
      <c r="O477" s="68" t="n"/>
      <c r="P477" s="68" t="n"/>
      <c r="Q477" s="68" t="n"/>
      <c r="R477" s="68" t="n">
        <v>970630.66</v>
      </c>
      <c r="S477" s="68" t="n"/>
      <c r="T477" s="63" t="n"/>
      <c r="U477" s="69" t="n"/>
      <c r="V477" s="55" t="n"/>
    </row>
    <row customHeight="true" ht="15" outlineLevel="0" r="478">
      <c r="A478" s="59" t="n">
        <f aca="false" ca="false" dt2D="false" dtr="false" t="normal">+A477+1</f>
        <v>456</v>
      </c>
      <c r="B478" s="60" t="n">
        <f aca="false" ca="false" dt2D="false" dtr="false" t="normal">+B477+1</f>
        <v>137</v>
      </c>
      <c r="C478" s="70" t="s">
        <v>58</v>
      </c>
      <c r="D478" s="70" t="s">
        <v>459</v>
      </c>
      <c r="E478" s="165" t="s">
        <v>754</v>
      </c>
      <c r="F478" s="65" t="n">
        <f aca="false" ca="false" dt2D="false" dtr="false" t="normal">SUM(G478:U478)</f>
        <v>9151873.760000002</v>
      </c>
      <c r="G478" s="68" t="n"/>
      <c r="H478" s="68" t="n">
        <v>4723981.48</v>
      </c>
      <c r="I478" s="68" t="n"/>
      <c r="J478" s="68" t="n">
        <v>3471635.72</v>
      </c>
      <c r="K478" s="68" t="n">
        <v>0</v>
      </c>
      <c r="L478" s="68" t="n"/>
      <c r="M478" s="68" t="n"/>
      <c r="N478" s="68" t="n">
        <v>0</v>
      </c>
      <c r="O478" s="68" t="n">
        <v>0</v>
      </c>
      <c r="P478" s="68" t="n">
        <v>0</v>
      </c>
      <c r="Q478" s="68" t="n"/>
      <c r="R478" s="68" t="n">
        <v>932256.56</v>
      </c>
      <c r="S478" s="68" t="n">
        <v>24000</v>
      </c>
      <c r="T478" s="63" t="n"/>
      <c r="U478" s="69" t="n"/>
      <c r="V478" s="55" t="n"/>
    </row>
    <row customHeight="true" ht="15" outlineLevel="0" r="479">
      <c r="A479" s="59" t="n">
        <f aca="false" ca="false" dt2D="false" dtr="false" t="normal">+A478+1</f>
        <v>457</v>
      </c>
      <c r="B479" s="60" t="n">
        <f aca="false" ca="false" dt2D="false" dtr="false" t="normal">+B478+1</f>
        <v>138</v>
      </c>
      <c r="C479" s="70" t="s">
        <v>119</v>
      </c>
      <c r="D479" s="70" t="s">
        <v>460</v>
      </c>
      <c r="E479" s="165" t="s">
        <v>754</v>
      </c>
      <c r="F479" s="65" t="n">
        <f aca="false" ca="false" dt2D="false" dtr="false" t="normal">SUM(G479:U479)</f>
        <v>6480863.43</v>
      </c>
      <c r="G479" s="68" t="n"/>
      <c r="H479" s="68" t="n"/>
      <c r="I479" s="68" t="n">
        <v>0</v>
      </c>
      <c r="J479" s="68" t="n">
        <v>0</v>
      </c>
      <c r="K479" s="68" t="n">
        <v>0</v>
      </c>
      <c r="L479" s="68" t="n"/>
      <c r="M479" s="68" t="n"/>
      <c r="N479" s="68" t="n">
        <v>0</v>
      </c>
      <c r="O479" s="68" t="n">
        <v>6480863.43</v>
      </c>
      <c r="P479" s="68" t="n">
        <v>0</v>
      </c>
      <c r="Q479" s="68" t="n">
        <v>0</v>
      </c>
      <c r="R479" s="68" t="n">
        <v>0</v>
      </c>
      <c r="S479" s="68" t="n"/>
      <c r="T479" s="63" t="n"/>
      <c r="U479" s="69" t="n"/>
      <c r="V479" s="55" t="n"/>
    </row>
    <row customHeight="true" ht="15" outlineLevel="0" r="480">
      <c r="A480" s="59" t="n">
        <f aca="false" ca="false" dt2D="false" dtr="false" t="normal">+A479+1</f>
        <v>458</v>
      </c>
      <c r="B480" s="60" t="n">
        <f aca="false" ca="false" dt2D="false" dtr="false" t="normal">+B479+1</f>
        <v>139</v>
      </c>
      <c r="C480" s="70" t="s">
        <v>119</v>
      </c>
      <c r="D480" s="70" t="s">
        <v>461</v>
      </c>
      <c r="E480" s="1" t="n">
        <v>2021</v>
      </c>
      <c r="F480" s="65" t="n">
        <f aca="false" ca="false" dt2D="false" dtr="false" t="normal">SUM(G480:U480)</f>
        <v>1311227.8</v>
      </c>
      <c r="G480" s="68" t="n">
        <v>0</v>
      </c>
      <c r="H480" s="68" t="n">
        <v>0</v>
      </c>
      <c r="I480" s="68" t="n">
        <v>0</v>
      </c>
      <c r="J480" s="68" t="n">
        <v>0</v>
      </c>
      <c r="K480" s="68" t="n">
        <v>0</v>
      </c>
      <c r="L480" s="68" t="n"/>
      <c r="M480" s="68" t="n">
        <v>0</v>
      </c>
      <c r="N480" s="68" t="n">
        <v>0</v>
      </c>
      <c r="O480" s="68" t="n">
        <v>1311227.8</v>
      </c>
      <c r="P480" s="68" t="n">
        <v>0</v>
      </c>
      <c r="Q480" s="68" t="n">
        <v>0</v>
      </c>
      <c r="R480" s="68" t="n">
        <v>0</v>
      </c>
      <c r="S480" s="68" t="n"/>
      <c r="T480" s="63" t="n"/>
      <c r="U480" s="69" t="n"/>
      <c r="V480" s="55" t="n"/>
    </row>
    <row customHeight="true" ht="15" outlineLevel="0" r="481">
      <c r="A481" s="59" t="n">
        <f aca="false" ca="false" dt2D="false" dtr="false" t="normal">+A480+1</f>
        <v>459</v>
      </c>
      <c r="B481" s="60" t="n">
        <f aca="false" ca="false" dt2D="false" dtr="false" t="normal">+B480+1</f>
        <v>140</v>
      </c>
      <c r="C481" s="70" t="s">
        <v>192</v>
      </c>
      <c r="D481" s="70" t="s">
        <v>314</v>
      </c>
      <c r="E481" s="165" t="s">
        <v>754</v>
      </c>
      <c r="F481" s="65" t="n">
        <f aca="false" ca="false" dt2D="false" dtr="false" t="normal">SUM(G481:U481)</f>
        <v>962201.27</v>
      </c>
      <c r="G481" s="68" t="n">
        <v>962201.27</v>
      </c>
      <c r="H481" s="68" t="n">
        <v>0</v>
      </c>
      <c r="I481" s="68" t="n">
        <v>0</v>
      </c>
      <c r="J481" s="68" t="n">
        <v>0</v>
      </c>
      <c r="K481" s="68" t="n">
        <v>0</v>
      </c>
      <c r="L481" s="68" t="n"/>
      <c r="M481" s="68" t="n">
        <v>0</v>
      </c>
      <c r="N481" s="68" t="n">
        <v>0</v>
      </c>
      <c r="O481" s="68" t="n">
        <v>0</v>
      </c>
      <c r="P481" s="68" t="n">
        <v>0</v>
      </c>
      <c r="Q481" s="68" t="n">
        <v>0</v>
      </c>
      <c r="R481" s="68" t="n">
        <v>0</v>
      </c>
      <c r="S481" s="68" t="n"/>
      <c r="T481" s="63" t="n"/>
      <c r="U481" s="69" t="n"/>
      <c r="V481" s="55" t="n"/>
    </row>
    <row customHeight="true" ht="15" outlineLevel="0" r="482">
      <c r="A482" s="59" t="n">
        <f aca="false" ca="false" dt2D="false" dtr="false" t="normal">+A481+1</f>
        <v>460</v>
      </c>
      <c r="B482" s="60" t="n">
        <f aca="false" ca="false" dt2D="false" dtr="false" t="normal">+B481+1</f>
        <v>141</v>
      </c>
      <c r="C482" s="70" t="s">
        <v>462</v>
      </c>
      <c r="D482" s="70" t="s">
        <v>463</v>
      </c>
      <c r="E482" s="165" t="s">
        <v>754</v>
      </c>
      <c r="F482" s="65" t="n">
        <f aca="false" ca="false" dt2D="false" dtr="false" t="normal">SUM(G482:U482)</f>
        <v>2196738.99</v>
      </c>
      <c r="G482" s="68" t="n"/>
      <c r="H482" s="68" t="n"/>
      <c r="I482" s="68" t="n"/>
      <c r="J482" s="68" t="n"/>
      <c r="K482" s="68" t="n"/>
      <c r="L482" s="68" t="n"/>
      <c r="M482" s="68" t="n"/>
      <c r="N482" s="68" t="n"/>
      <c r="O482" s="68" t="n">
        <v>2196738.99</v>
      </c>
      <c r="P482" s="68" t="n">
        <v>0</v>
      </c>
      <c r="Q482" s="68" t="n"/>
      <c r="R482" s="68" t="n"/>
      <c r="S482" s="68" t="n"/>
      <c r="T482" s="63" t="n"/>
      <c r="U482" s="69" t="n"/>
      <c r="V482" s="55" t="n"/>
    </row>
    <row customHeight="true" ht="15" outlineLevel="0" r="483">
      <c r="A483" s="59" t="n">
        <f aca="false" ca="false" dt2D="false" dtr="false" t="normal">+A482+1</f>
        <v>461</v>
      </c>
      <c r="B483" s="60" t="n">
        <f aca="false" ca="false" dt2D="false" dtr="false" t="normal">+B482+1</f>
        <v>142</v>
      </c>
      <c r="C483" s="70" t="s">
        <v>462</v>
      </c>
      <c r="D483" s="70" t="s">
        <v>464</v>
      </c>
      <c r="E483" s="165" t="s">
        <v>754</v>
      </c>
      <c r="F483" s="65" t="n">
        <f aca="false" ca="false" dt2D="false" dtr="false" t="normal">SUM(G483:U483)</f>
        <v>2386354.01</v>
      </c>
      <c r="G483" s="68" t="n"/>
      <c r="H483" s="68" t="n"/>
      <c r="I483" s="68" t="n"/>
      <c r="J483" s="68" t="n"/>
      <c r="K483" s="68" t="n"/>
      <c r="L483" s="68" t="n"/>
      <c r="M483" s="68" t="n"/>
      <c r="N483" s="68" t="n">
        <v>0</v>
      </c>
      <c r="O483" s="68" t="n">
        <v>2386354.01</v>
      </c>
      <c r="P483" s="68" t="n">
        <v>0</v>
      </c>
      <c r="Q483" s="68" t="n"/>
      <c r="R483" s="68" t="n"/>
      <c r="S483" s="68" t="n"/>
      <c r="T483" s="63" t="n"/>
      <c r="U483" s="69" t="n"/>
      <c r="V483" s="55" t="n"/>
    </row>
    <row customHeight="true" ht="15" outlineLevel="0" r="484">
      <c r="A484" s="59" t="n">
        <f aca="false" ca="false" dt2D="false" dtr="false" t="normal">+A483+1</f>
        <v>462</v>
      </c>
      <c r="B484" s="60" t="n">
        <f aca="false" ca="false" dt2D="false" dtr="false" t="normal">+B483+1</f>
        <v>143</v>
      </c>
      <c r="C484" s="70" t="s">
        <v>462</v>
      </c>
      <c r="D484" s="70" t="s">
        <v>465</v>
      </c>
      <c r="E484" s="165" t="s">
        <v>754</v>
      </c>
      <c r="F484" s="65" t="n">
        <f aca="false" ca="false" dt2D="false" dtr="false" t="normal">SUM(G484:U484)</f>
        <v>2274293.86</v>
      </c>
      <c r="G484" s="68" t="n">
        <v>0</v>
      </c>
      <c r="H484" s="68" t="n">
        <v>0</v>
      </c>
      <c r="I484" s="68" t="n"/>
      <c r="J484" s="68" t="n"/>
      <c r="K484" s="68" t="n">
        <v>0</v>
      </c>
      <c r="L484" s="68" t="n"/>
      <c r="M484" s="68" t="n">
        <v>0</v>
      </c>
      <c r="N484" s="68" t="n">
        <v>0</v>
      </c>
      <c r="O484" s="68" t="n">
        <v>2274293.86</v>
      </c>
      <c r="P484" s="68" t="n">
        <v>0</v>
      </c>
      <c r="Q484" s="68" t="n"/>
      <c r="R484" s="68" t="n"/>
      <c r="S484" s="68" t="n"/>
      <c r="T484" s="63" t="n"/>
      <c r="U484" s="69" t="n"/>
      <c r="V484" s="55" t="n"/>
    </row>
    <row customHeight="true" ht="15" outlineLevel="0" r="485">
      <c r="A485" s="59" t="n">
        <f aca="false" ca="false" dt2D="false" dtr="false" t="normal">+A484+1</f>
        <v>463</v>
      </c>
      <c r="B485" s="60" t="n">
        <f aca="false" ca="false" dt2D="false" dtr="false" t="normal">+B484+1</f>
        <v>144</v>
      </c>
      <c r="C485" s="70" t="s">
        <v>315</v>
      </c>
      <c r="D485" s="70" t="s">
        <v>466</v>
      </c>
      <c r="E485" s="1" t="n">
        <v>2021</v>
      </c>
      <c r="F485" s="65" t="n">
        <f aca="false" ca="false" dt2D="false" dtr="false" t="normal">SUM(G485:U485)</f>
        <v>5089804.1</v>
      </c>
      <c r="G485" s="68" t="n"/>
      <c r="H485" s="68" t="n"/>
      <c r="I485" s="68" t="n">
        <v>0</v>
      </c>
      <c r="J485" s="68" t="n">
        <v>0</v>
      </c>
      <c r="K485" s="68" t="n">
        <v>0</v>
      </c>
      <c r="L485" s="68" t="n"/>
      <c r="M485" s="68" t="n">
        <v>0</v>
      </c>
      <c r="N485" s="68" t="n">
        <v>0</v>
      </c>
      <c r="O485" s="68" t="n">
        <v>5071270.1</v>
      </c>
      <c r="P485" s="68" t="n">
        <v>0</v>
      </c>
      <c r="Q485" s="68" t="n">
        <v>0</v>
      </c>
      <c r="R485" s="68" t="n">
        <v>0</v>
      </c>
      <c r="S485" s="68" t="n">
        <v>18534</v>
      </c>
      <c r="T485" s="63" t="n"/>
      <c r="U485" s="69" t="n"/>
      <c r="V485" s="55" t="n"/>
    </row>
    <row customHeight="true" ht="15" outlineLevel="0" r="486">
      <c r="A486" s="59" t="n">
        <f aca="false" ca="false" dt2D="false" dtr="false" t="normal">+A485+1</f>
        <v>464</v>
      </c>
      <c r="B486" s="60" t="n">
        <f aca="false" ca="false" dt2D="false" dtr="false" t="normal">+B485+1</f>
        <v>145</v>
      </c>
      <c r="C486" s="70" t="s">
        <v>315</v>
      </c>
      <c r="D486" s="70" t="s">
        <v>467</v>
      </c>
      <c r="E486" s="1" t="n">
        <v>2021</v>
      </c>
      <c r="F486" s="65" t="n">
        <f aca="false" ca="false" dt2D="false" dtr="false" t="normal">SUM(G486:U486)</f>
        <v>3453891.19</v>
      </c>
      <c r="G486" s="68" t="n">
        <v>0</v>
      </c>
      <c r="H486" s="68" t="n">
        <v>0</v>
      </c>
      <c r="I486" s="68" t="n">
        <v>0</v>
      </c>
      <c r="J486" s="68" t="n">
        <v>0</v>
      </c>
      <c r="K486" s="68" t="n">
        <v>0</v>
      </c>
      <c r="L486" s="68" t="n"/>
      <c r="M486" s="68" t="n">
        <v>0</v>
      </c>
      <c r="N486" s="68" t="n">
        <v>0</v>
      </c>
      <c r="O486" s="68" t="n">
        <v>3435975.19</v>
      </c>
      <c r="P486" s="68" t="n">
        <v>0</v>
      </c>
      <c r="Q486" s="68" t="n">
        <v>0</v>
      </c>
      <c r="R486" s="68" t="n">
        <v>0</v>
      </c>
      <c r="S486" s="68" t="n">
        <v>17916</v>
      </c>
      <c r="T486" s="63" t="n"/>
      <c r="U486" s="69" t="n"/>
      <c r="V486" s="55" t="n"/>
    </row>
    <row customHeight="true" ht="15" outlineLevel="0" r="487">
      <c r="A487" s="59" t="n">
        <f aca="false" ca="false" dt2D="false" dtr="false" t="normal">+A486+1</f>
        <v>465</v>
      </c>
      <c r="B487" s="60" t="n">
        <f aca="false" ca="false" dt2D="false" dtr="false" t="normal">+B486+1</f>
        <v>146</v>
      </c>
      <c r="C487" s="70" t="s">
        <v>315</v>
      </c>
      <c r="D487" s="70" t="s">
        <v>468</v>
      </c>
      <c r="E487" s="1" t="n">
        <v>2021</v>
      </c>
      <c r="F487" s="65" t="n">
        <f aca="false" ca="false" dt2D="false" dtr="false" t="normal">SUM(G487:U487)</f>
        <v>3419598.67</v>
      </c>
      <c r="G487" s="68" t="n">
        <v>0</v>
      </c>
      <c r="H487" s="68" t="n">
        <v>0</v>
      </c>
      <c r="I487" s="68" t="n">
        <v>0</v>
      </c>
      <c r="J487" s="68" t="n">
        <v>0</v>
      </c>
      <c r="K487" s="68" t="n">
        <v>0</v>
      </c>
      <c r="L487" s="68" t="n"/>
      <c r="M487" s="68" t="n">
        <v>0</v>
      </c>
      <c r="N487" s="68" t="n">
        <v>0</v>
      </c>
      <c r="O487" s="68" t="n">
        <v>3401945.67</v>
      </c>
      <c r="P487" s="68" t="n">
        <v>0</v>
      </c>
      <c r="Q487" s="68" t="n">
        <v>0</v>
      </c>
      <c r="R487" s="68" t="n">
        <v>0</v>
      </c>
      <c r="S487" s="68" t="n">
        <v>17653</v>
      </c>
      <c r="T487" s="63" t="n"/>
      <c r="U487" s="69" t="n"/>
      <c r="V487" s="55" t="n"/>
    </row>
    <row customHeight="true" ht="15" outlineLevel="0" r="488">
      <c r="A488" s="59" t="n">
        <f aca="false" ca="false" dt2D="false" dtr="false" t="normal">+A487+1</f>
        <v>466</v>
      </c>
      <c r="B488" s="60" t="n">
        <f aca="false" ca="false" dt2D="false" dtr="false" t="normal">+B487+1</f>
        <v>147</v>
      </c>
      <c r="C488" s="70" t="s">
        <v>315</v>
      </c>
      <c r="D488" s="70" t="s">
        <v>469</v>
      </c>
      <c r="E488" s="1" t="n">
        <v>2021</v>
      </c>
      <c r="F488" s="65" t="n">
        <f aca="false" ca="false" dt2D="false" dtr="false" t="normal">SUM(G488:U488)</f>
        <v>4538352.37</v>
      </c>
      <c r="G488" s="68" t="n">
        <v>0</v>
      </c>
      <c r="H488" s="68" t="n">
        <v>0</v>
      </c>
      <c r="I488" s="68" t="n">
        <v>0</v>
      </c>
      <c r="J488" s="68" t="n">
        <v>0</v>
      </c>
      <c r="K488" s="68" t="n">
        <v>0</v>
      </c>
      <c r="L488" s="68" t="n"/>
      <c r="M488" s="68" t="n">
        <v>0</v>
      </c>
      <c r="N488" s="68" t="n">
        <v>0</v>
      </c>
      <c r="O488" s="68" t="n">
        <v>4520422.37</v>
      </c>
      <c r="P488" s="68" t="n">
        <v>0</v>
      </c>
      <c r="Q488" s="68" t="n">
        <v>0</v>
      </c>
      <c r="R488" s="68" t="n">
        <v>0</v>
      </c>
      <c r="S488" s="68" t="n">
        <v>17930</v>
      </c>
      <c r="T488" s="63" t="n"/>
      <c r="U488" s="69" t="n"/>
      <c r="V488" s="55" t="n"/>
    </row>
    <row customHeight="true" ht="15" outlineLevel="0" r="489">
      <c r="A489" s="59" t="n">
        <f aca="false" ca="false" dt2D="false" dtr="false" t="normal">+A488+1</f>
        <v>467</v>
      </c>
      <c r="B489" s="60" t="n">
        <f aca="false" ca="false" dt2D="false" dtr="false" t="normal">+B488+1</f>
        <v>148</v>
      </c>
      <c r="C489" s="70" t="s">
        <v>315</v>
      </c>
      <c r="D489" s="70" t="s">
        <v>470</v>
      </c>
      <c r="E489" s="1" t="n">
        <v>2021</v>
      </c>
      <c r="F489" s="65" t="n">
        <f aca="false" ca="false" dt2D="false" dtr="false" t="normal">SUM(G489:U489)</f>
        <v>3706507.3599999994</v>
      </c>
      <c r="G489" s="68" t="n">
        <v>0</v>
      </c>
      <c r="H489" s="68" t="n">
        <v>0</v>
      </c>
      <c r="I489" s="68" t="n">
        <v>0</v>
      </c>
      <c r="J489" s="68" t="n">
        <v>0</v>
      </c>
      <c r="K489" s="68" t="n">
        <v>0</v>
      </c>
      <c r="L489" s="68" t="n"/>
      <c r="M489" s="68" t="n">
        <v>0</v>
      </c>
      <c r="N489" s="68" t="n">
        <v>0</v>
      </c>
      <c r="O489" s="68" t="n">
        <v>3686613.36</v>
      </c>
      <c r="P489" s="68" t="n">
        <v>0</v>
      </c>
      <c r="Q489" s="68" t="n">
        <v>0</v>
      </c>
      <c r="R489" s="68" t="n">
        <v>0</v>
      </c>
      <c r="S489" s="68" t="n">
        <v>19894</v>
      </c>
      <c r="T489" s="63" t="n"/>
      <c r="U489" s="69" t="n"/>
      <c r="V489" s="55" t="n"/>
    </row>
    <row customHeight="true" ht="15" outlineLevel="0" r="490">
      <c r="A490" s="59" t="n">
        <f aca="false" ca="false" dt2D="false" dtr="false" t="normal">+A489+1</f>
        <v>468</v>
      </c>
      <c r="B490" s="60" t="n">
        <f aca="false" ca="false" dt2D="false" dtr="false" t="normal">+B489+1</f>
        <v>149</v>
      </c>
      <c r="C490" s="70" t="s">
        <v>471</v>
      </c>
      <c r="D490" s="70" t="s">
        <v>472</v>
      </c>
      <c r="E490" s="165" t="n">
        <v>2021</v>
      </c>
      <c r="F490" s="65" t="n">
        <f aca="false" ca="false" dt2D="false" dtr="false" t="normal">SUM(G490:U490)</f>
        <v>11867092.669999998</v>
      </c>
      <c r="G490" s="68" t="n">
        <v>5150580.93</v>
      </c>
      <c r="H490" s="68" t="n"/>
      <c r="I490" s="68" t="n">
        <v>1565815.07</v>
      </c>
      <c r="J490" s="68" t="n">
        <v>1199495.08</v>
      </c>
      <c r="K490" s="68" t="n"/>
      <c r="L490" s="68" t="n"/>
      <c r="M490" s="68" t="n"/>
      <c r="N490" s="68" t="n"/>
      <c r="O490" s="68" t="n">
        <v>3782424.05</v>
      </c>
      <c r="P490" s="68" t="n"/>
      <c r="Q490" s="68" t="n"/>
      <c r="R490" s="68" t="n"/>
      <c r="S490" s="68" t="n"/>
      <c r="T490" s="63" t="n"/>
      <c r="U490" s="69" t="n">
        <v>168777.54</v>
      </c>
      <c r="V490" s="55" t="n"/>
    </row>
    <row customHeight="true" ht="15" outlineLevel="0" r="491">
      <c r="A491" s="59" t="n">
        <f aca="false" ca="false" dt2D="false" dtr="false" t="normal">+A490+1</f>
        <v>469</v>
      </c>
      <c r="B491" s="60" t="n">
        <f aca="false" ca="false" dt2D="false" dtr="false" t="normal">+B490+1</f>
        <v>150</v>
      </c>
      <c r="C491" s="70" t="s">
        <v>471</v>
      </c>
      <c r="D491" s="70" t="s">
        <v>473</v>
      </c>
      <c r="E491" s="165" t="s">
        <v>754</v>
      </c>
      <c r="F491" s="65" t="n">
        <f aca="false" ca="false" dt2D="false" dtr="false" t="normal">SUM(G491:U491)</f>
        <v>3441399.31</v>
      </c>
      <c r="G491" s="68" t="n"/>
      <c r="H491" s="68" t="n">
        <v>0</v>
      </c>
      <c r="I491" s="68" t="n">
        <v>750815.77</v>
      </c>
      <c r="J491" s="68" t="n">
        <v>628656.94</v>
      </c>
      <c r="K491" s="68" t="n">
        <v>0</v>
      </c>
      <c r="L491" s="68" t="n"/>
      <c r="M491" s="68" t="n">
        <v>0</v>
      </c>
      <c r="N491" s="68" t="n">
        <v>0</v>
      </c>
      <c r="O491" s="68" t="n">
        <v>2034548.12</v>
      </c>
      <c r="P491" s="68" t="n">
        <v>0</v>
      </c>
      <c r="Q491" s="68" t="n">
        <v>0</v>
      </c>
      <c r="R491" s="68" t="n">
        <v>0</v>
      </c>
      <c r="S491" s="68" t="n"/>
      <c r="T491" s="63" t="n"/>
      <c r="U491" s="69" t="n">
        <v>27378.48</v>
      </c>
      <c r="V491" s="55" t="n"/>
    </row>
    <row customHeight="true" ht="15" outlineLevel="0" r="492">
      <c r="A492" s="59" t="n">
        <f aca="false" ca="false" dt2D="false" dtr="false" t="normal">+A491+1</f>
        <v>470</v>
      </c>
      <c r="B492" s="60" t="n">
        <f aca="false" ca="false" dt2D="false" dtr="false" t="normal">+B491+1</f>
        <v>151</v>
      </c>
      <c r="C492" s="70" t="s">
        <v>471</v>
      </c>
      <c r="D492" s="70" t="s">
        <v>474</v>
      </c>
      <c r="E492" s="165" t="s">
        <v>754</v>
      </c>
      <c r="F492" s="65" t="n">
        <f aca="false" ca="false" dt2D="false" dtr="false" t="normal">SUM(G492:U492)</f>
        <v>9424817.94</v>
      </c>
      <c r="G492" s="68" t="n"/>
      <c r="H492" s="68" t="n">
        <v>0</v>
      </c>
      <c r="I492" s="68" t="n">
        <v>1497982.66</v>
      </c>
      <c r="J492" s="68" t="n">
        <v>1175446.53</v>
      </c>
      <c r="K492" s="68" t="n">
        <v>0</v>
      </c>
      <c r="L492" s="68" t="n"/>
      <c r="M492" s="68" t="n">
        <v>0</v>
      </c>
      <c r="N492" s="68" t="n">
        <v>0</v>
      </c>
      <c r="O492" s="68" t="n">
        <v>6609791.55</v>
      </c>
      <c r="P492" s="68" t="n">
        <v>0</v>
      </c>
      <c r="Q492" s="68" t="n">
        <v>0</v>
      </c>
      <c r="R492" s="68" t="n">
        <v>0</v>
      </c>
      <c r="S492" s="68" t="n"/>
      <c r="T492" s="63" t="n"/>
      <c r="U492" s="69" t="n">
        <v>141597.2</v>
      </c>
      <c r="V492" s="55" t="n"/>
    </row>
    <row customHeight="true" ht="15" outlineLevel="0" r="493">
      <c r="A493" s="59" t="n">
        <f aca="false" ca="false" dt2D="false" dtr="false" t="normal">+A492+1</f>
        <v>471</v>
      </c>
      <c r="B493" s="60" t="n">
        <f aca="false" ca="false" dt2D="false" dtr="false" t="normal">+B492+1</f>
        <v>152</v>
      </c>
      <c r="C493" s="70" t="s">
        <v>471</v>
      </c>
      <c r="D493" s="70" t="s">
        <v>475</v>
      </c>
      <c r="E493" s="1" t="n">
        <v>2021</v>
      </c>
      <c r="F493" s="65" t="n">
        <f aca="false" ca="false" dt2D="false" dtr="false" t="normal">SUM(G493:U493)</f>
        <v>13879053.67</v>
      </c>
      <c r="G493" s="68" t="n">
        <v>4825365.47</v>
      </c>
      <c r="H493" s="68" t="n">
        <v>0</v>
      </c>
      <c r="I493" s="68" t="n">
        <v>1252414.14</v>
      </c>
      <c r="J493" s="68" t="n">
        <v>953292.64</v>
      </c>
      <c r="K493" s="68" t="n">
        <v>0</v>
      </c>
      <c r="L493" s="68" t="n"/>
      <c r="M493" s="68" t="n">
        <v>0</v>
      </c>
      <c r="N493" s="68" t="n">
        <v>0</v>
      </c>
      <c r="O493" s="68" t="n">
        <v>6753414.93</v>
      </c>
      <c r="P493" s="68" t="n">
        <v>0</v>
      </c>
      <c r="Q493" s="68" t="n">
        <v>0</v>
      </c>
      <c r="R493" s="68" t="n">
        <v>0</v>
      </c>
      <c r="S493" s="68" t="n"/>
      <c r="T493" s="63" t="n"/>
      <c r="U493" s="69" t="n">
        <v>94566.49</v>
      </c>
      <c r="V493" s="55" t="n"/>
    </row>
    <row customHeight="true" ht="15" outlineLevel="0" r="494">
      <c r="A494" s="59" t="n">
        <f aca="false" ca="false" dt2D="false" dtr="false" t="normal">+A493+1</f>
        <v>472</v>
      </c>
      <c r="B494" s="60" t="n">
        <f aca="false" ca="false" dt2D="false" dtr="false" t="normal">+B493+1</f>
        <v>153</v>
      </c>
      <c r="C494" s="70" t="s">
        <v>471</v>
      </c>
      <c r="D494" s="70" t="s">
        <v>476</v>
      </c>
      <c r="E494" s="1" t="n">
        <v>2021</v>
      </c>
      <c r="F494" s="65" t="n">
        <f aca="false" ca="false" dt2D="false" dtr="false" t="normal">SUM(G494:U494)</f>
        <v>12842710.29</v>
      </c>
      <c r="G494" s="68" t="n">
        <v>5158981.36</v>
      </c>
      <c r="H494" s="68" t="n">
        <v>0</v>
      </c>
      <c r="I494" s="68" t="n">
        <v>1562547.3</v>
      </c>
      <c r="J494" s="68" t="n">
        <v>1250766.26</v>
      </c>
      <c r="K494" s="68" t="n">
        <v>0</v>
      </c>
      <c r="L494" s="68" t="n"/>
      <c r="M494" s="68" t="n">
        <v>0</v>
      </c>
      <c r="N494" s="68" t="n">
        <v>0</v>
      </c>
      <c r="O494" s="68" t="n">
        <v>4732080.69</v>
      </c>
      <c r="P494" s="68" t="n">
        <v>0</v>
      </c>
      <c r="Q494" s="68" t="n">
        <v>0</v>
      </c>
      <c r="R494" s="68" t="n">
        <v>0</v>
      </c>
      <c r="S494" s="68" t="n"/>
      <c r="T494" s="63" t="n"/>
      <c r="U494" s="69" t="n">
        <v>138334.68</v>
      </c>
      <c r="V494" s="55" t="n"/>
    </row>
    <row customHeight="true" ht="15" outlineLevel="0" r="495">
      <c r="A495" s="59" t="n">
        <f aca="false" ca="false" dt2D="false" dtr="false" t="normal">+A494+1</f>
        <v>473</v>
      </c>
      <c r="B495" s="60" t="n">
        <f aca="false" ca="false" dt2D="false" dtr="false" t="normal">+B494+1</f>
        <v>154</v>
      </c>
      <c r="C495" s="70" t="s">
        <v>471</v>
      </c>
      <c r="D495" s="70" t="s">
        <v>477</v>
      </c>
      <c r="E495" s="1" t="n">
        <v>2021</v>
      </c>
      <c r="F495" s="65" t="n">
        <f aca="false" ca="false" dt2D="false" dtr="false" t="normal">SUM(G495:U495)</f>
        <v>12877165.870000001</v>
      </c>
      <c r="G495" s="68" t="n">
        <v>5339539.36</v>
      </c>
      <c r="H495" s="68" t="n">
        <v>0</v>
      </c>
      <c r="I495" s="68" t="n">
        <v>1565617.87</v>
      </c>
      <c r="J495" s="68" t="n">
        <v>1248644.97</v>
      </c>
      <c r="K495" s="68" t="n">
        <v>0</v>
      </c>
      <c r="L495" s="68" t="n"/>
      <c r="M495" s="68" t="n">
        <v>0</v>
      </c>
      <c r="N495" s="68" t="n">
        <v>0</v>
      </c>
      <c r="O495" s="68" t="n">
        <v>4584566.85</v>
      </c>
      <c r="P495" s="68" t="n">
        <v>0</v>
      </c>
      <c r="Q495" s="68" t="n">
        <v>0</v>
      </c>
      <c r="R495" s="68" t="n">
        <v>0</v>
      </c>
      <c r="S495" s="68" t="n"/>
      <c r="T495" s="63" t="n"/>
      <c r="U495" s="69" t="n">
        <v>138796.82</v>
      </c>
      <c r="V495" s="55" t="n"/>
    </row>
    <row customHeight="true" ht="15" outlineLevel="0" r="496">
      <c r="A496" s="59" t="n">
        <f aca="false" ca="false" dt2D="false" dtr="false" t="normal">+A495+1</f>
        <v>474</v>
      </c>
      <c r="B496" s="60" t="n">
        <f aca="false" ca="false" dt2D="false" dtr="false" t="normal">+B495+1</f>
        <v>155</v>
      </c>
      <c r="C496" s="70" t="s">
        <v>471</v>
      </c>
      <c r="D496" s="70" t="s">
        <v>478</v>
      </c>
      <c r="E496" s="1" t="n">
        <v>2021</v>
      </c>
      <c r="F496" s="65" t="n">
        <f aca="false" ca="false" dt2D="false" dtr="false" t="normal">SUM(G496:U496)</f>
        <v>2757498.04</v>
      </c>
      <c r="G496" s="68" t="n">
        <v>0</v>
      </c>
      <c r="H496" s="68" t="n">
        <v>0</v>
      </c>
      <c r="I496" s="68" t="n">
        <v>1503507.42</v>
      </c>
      <c r="J496" s="68" t="n">
        <v>1253990.62</v>
      </c>
      <c r="K496" s="68" t="n">
        <v>0</v>
      </c>
      <c r="L496" s="68" t="n"/>
      <c r="M496" s="68" t="n">
        <v>0</v>
      </c>
      <c r="N496" s="68" t="n">
        <v>0</v>
      </c>
      <c r="O496" s="68" t="n"/>
      <c r="P496" s="68" t="n">
        <v>0</v>
      </c>
      <c r="Q496" s="68" t="n">
        <v>0</v>
      </c>
      <c r="R496" s="68" t="n">
        <v>0</v>
      </c>
      <c r="S496" s="68" t="n"/>
      <c r="T496" s="63" t="n"/>
      <c r="U496" s="69" t="n"/>
      <c r="V496" s="55" t="n"/>
    </row>
    <row customHeight="true" ht="15" outlineLevel="0" r="497">
      <c r="A497" s="59" t="n">
        <f aca="false" ca="false" dt2D="false" dtr="false" t="normal">+A496+1</f>
        <v>475</v>
      </c>
      <c r="B497" s="60" t="n">
        <f aca="false" ca="false" dt2D="false" dtr="false" t="normal">+B496+1</f>
        <v>156</v>
      </c>
      <c r="C497" s="70" t="s">
        <v>471</v>
      </c>
      <c r="D497" s="70" t="s">
        <v>479</v>
      </c>
      <c r="E497" s="1" t="n">
        <v>2021</v>
      </c>
      <c r="F497" s="65" t="n">
        <f aca="false" ca="false" dt2D="false" dtr="false" t="normal">SUM(G497:U497)</f>
        <v>4983846.859999999</v>
      </c>
      <c r="G497" s="68" t="n">
        <v>4915105.06</v>
      </c>
      <c r="H497" s="68" t="n">
        <v>0</v>
      </c>
      <c r="I497" s="68" t="n">
        <v>0</v>
      </c>
      <c r="J497" s="68" t="n">
        <v>0</v>
      </c>
      <c r="K497" s="68" t="n">
        <v>0</v>
      </c>
      <c r="L497" s="68" t="n"/>
      <c r="M497" s="68" t="n">
        <v>0</v>
      </c>
      <c r="N497" s="68" t="n">
        <v>0</v>
      </c>
      <c r="O497" s="68" t="n">
        <v>0</v>
      </c>
      <c r="P497" s="68" t="n">
        <v>0</v>
      </c>
      <c r="Q497" s="68" t="n">
        <v>0</v>
      </c>
      <c r="R497" s="68" t="n">
        <v>0</v>
      </c>
      <c r="S497" s="68" t="n"/>
      <c r="T497" s="63" t="n"/>
      <c r="U497" s="69" t="n">
        <v>68741.8</v>
      </c>
      <c r="V497" s="55" t="n"/>
    </row>
    <row customHeight="true" ht="15" outlineLevel="0" r="498">
      <c r="A498" s="59" t="n">
        <f aca="false" ca="false" dt2D="false" dtr="false" t="normal">+A497+1</f>
        <v>476</v>
      </c>
      <c r="B498" s="60" t="n">
        <f aca="false" ca="false" dt2D="false" dtr="false" t="normal">+B497+1</f>
        <v>157</v>
      </c>
      <c r="C498" s="70" t="s">
        <v>471</v>
      </c>
      <c r="D498" s="70" t="s">
        <v>480</v>
      </c>
      <c r="E498" s="1" t="n">
        <v>2021</v>
      </c>
      <c r="F498" s="65" t="n">
        <f aca="false" ca="false" dt2D="false" dtr="false" t="normal">SUM(G498:U498)</f>
        <v>8460981.96</v>
      </c>
      <c r="G498" s="68" t="n">
        <v>5266287.76</v>
      </c>
      <c r="H498" s="68" t="n">
        <v>0</v>
      </c>
      <c r="I498" s="68" t="n">
        <v>2048617.96</v>
      </c>
      <c r="J498" s="68" t="n">
        <v>1106003.67</v>
      </c>
      <c r="K498" s="68" t="n">
        <v>0</v>
      </c>
      <c r="L498" s="68" t="n"/>
      <c r="M498" s="68" t="n">
        <v>0</v>
      </c>
      <c r="N498" s="68" t="n">
        <v>0</v>
      </c>
      <c r="O498" s="68" t="n">
        <v>0</v>
      </c>
      <c r="P498" s="68" t="n">
        <v>0</v>
      </c>
      <c r="Q498" s="68" t="n">
        <v>0</v>
      </c>
      <c r="R498" s="68" t="n">
        <v>0</v>
      </c>
      <c r="S498" s="68" t="n"/>
      <c r="T498" s="63" t="n"/>
      <c r="U498" s="69" t="n">
        <v>40072.57</v>
      </c>
      <c r="V498" s="55" t="n"/>
    </row>
    <row customHeight="true" ht="15" outlineLevel="0" r="499">
      <c r="A499" s="59" t="n">
        <f aca="false" ca="false" dt2D="false" dtr="false" t="normal">+A498+1</f>
        <v>477</v>
      </c>
      <c r="B499" s="60" t="n">
        <f aca="false" ca="false" dt2D="false" dtr="false" t="normal">+B498+1</f>
        <v>158</v>
      </c>
      <c r="C499" s="70" t="s">
        <v>471</v>
      </c>
      <c r="D499" s="70" t="s">
        <v>481</v>
      </c>
      <c r="E499" s="1" t="n">
        <v>2021</v>
      </c>
      <c r="F499" s="65" t="n">
        <f aca="false" ca="false" dt2D="false" dtr="false" t="normal">SUM(G499:U499)</f>
        <v>8110545.02</v>
      </c>
      <c r="G499" s="68" t="n">
        <v>5275666.72</v>
      </c>
      <c r="H499" s="68" t="n">
        <v>0</v>
      </c>
      <c r="I499" s="68" t="n">
        <v>1651629.4</v>
      </c>
      <c r="J499" s="68" t="n">
        <v>1143104.96</v>
      </c>
      <c r="K499" s="68" t="n">
        <v>0</v>
      </c>
      <c r="L499" s="68" t="n"/>
      <c r="M499" s="68" t="n">
        <v>0</v>
      </c>
      <c r="N499" s="68" t="n">
        <v>0</v>
      </c>
      <c r="O499" s="68" t="n">
        <v>0</v>
      </c>
      <c r="P499" s="68" t="n">
        <v>0</v>
      </c>
      <c r="Q499" s="68" t="n">
        <v>0</v>
      </c>
      <c r="R499" s="68" t="n">
        <v>0</v>
      </c>
      <c r="S499" s="68" t="n"/>
      <c r="T499" s="63" t="n"/>
      <c r="U499" s="69" t="n">
        <v>40143.94</v>
      </c>
      <c r="V499" s="55" t="n"/>
    </row>
    <row customHeight="true" ht="15" outlineLevel="0" r="500">
      <c r="A500" s="59" t="n">
        <f aca="false" ca="false" dt2D="false" dtr="false" t="normal">+A499+1</f>
        <v>478</v>
      </c>
      <c r="B500" s="60" t="n">
        <f aca="false" ca="false" dt2D="false" dtr="false" t="normal">+B499+1</f>
        <v>159</v>
      </c>
      <c r="C500" s="70" t="s">
        <v>471</v>
      </c>
      <c r="D500" s="70" t="s">
        <v>482</v>
      </c>
      <c r="E500" s="165" t="s">
        <v>754</v>
      </c>
      <c r="F500" s="65" t="n">
        <f aca="false" ca="false" dt2D="false" dtr="false" t="normal">SUM(G500:U500)</f>
        <v>10717586.88</v>
      </c>
      <c r="G500" s="68" t="n">
        <v>4866373.96</v>
      </c>
      <c r="H500" s="68" t="n">
        <v>0</v>
      </c>
      <c r="I500" s="68" t="n">
        <v>1450864.28</v>
      </c>
      <c r="J500" s="68" t="n">
        <v>1164869.19</v>
      </c>
      <c r="K500" s="68" t="n">
        <v>0</v>
      </c>
      <c r="L500" s="68" t="n"/>
      <c r="M500" s="68" t="n">
        <v>0</v>
      </c>
      <c r="N500" s="68" t="n">
        <v>0</v>
      </c>
      <c r="O500" s="68" t="n">
        <v>3149039.24</v>
      </c>
      <c r="P500" s="68" t="n">
        <v>0</v>
      </c>
      <c r="Q500" s="68" t="n">
        <v>0</v>
      </c>
      <c r="R500" s="68" t="n">
        <v>0</v>
      </c>
      <c r="S500" s="68" t="n"/>
      <c r="T500" s="63" t="n"/>
      <c r="U500" s="69" t="n">
        <v>86440.21</v>
      </c>
      <c r="V500" s="55" t="n"/>
    </row>
    <row customHeight="true" ht="15" outlineLevel="0" r="501">
      <c r="A501" s="59" t="n">
        <f aca="false" ca="false" dt2D="false" dtr="false" t="normal">+A500+1</f>
        <v>479</v>
      </c>
      <c r="B501" s="60" t="n">
        <f aca="false" ca="false" dt2D="false" dtr="false" t="normal">+B500+1</f>
        <v>160</v>
      </c>
      <c r="C501" s="70" t="s">
        <v>471</v>
      </c>
      <c r="D501" s="70" t="s">
        <v>483</v>
      </c>
      <c r="E501" s="1" t="n">
        <v>2021</v>
      </c>
      <c r="F501" s="65" t="n">
        <f aca="false" ca="false" dt2D="false" dtr="false" t="normal">SUM(G501:U501)</f>
        <v>5879150.76</v>
      </c>
      <c r="G501" s="68" t="n">
        <v>2721005.8</v>
      </c>
      <c r="H501" s="68" t="n">
        <v>0</v>
      </c>
      <c r="I501" s="68" t="n">
        <v>747032.01</v>
      </c>
      <c r="J501" s="68" t="n">
        <v>541559.43</v>
      </c>
      <c r="K501" s="68" t="n">
        <v>0</v>
      </c>
      <c r="L501" s="68" t="n"/>
      <c r="M501" s="68" t="n">
        <v>0</v>
      </c>
      <c r="N501" s="68" t="n">
        <v>0</v>
      </c>
      <c r="O501" s="68" t="n">
        <v>1806236.29</v>
      </c>
      <c r="P501" s="68" t="n">
        <v>0</v>
      </c>
      <c r="Q501" s="68" t="n">
        <v>0</v>
      </c>
      <c r="R501" s="68" t="n">
        <v>0</v>
      </c>
      <c r="S501" s="68" t="n"/>
      <c r="T501" s="63" t="n"/>
      <c r="U501" s="69" t="n">
        <v>63317.23</v>
      </c>
      <c r="V501" s="55" t="n"/>
    </row>
    <row customHeight="true" ht="15" outlineLevel="0" r="502">
      <c r="A502" s="59" t="n">
        <f aca="false" ca="false" dt2D="false" dtr="false" t="normal">+A501+1</f>
        <v>480</v>
      </c>
      <c r="B502" s="60" t="n">
        <f aca="false" ca="false" dt2D="false" dtr="false" t="normal">+B501+1</f>
        <v>161</v>
      </c>
      <c r="C502" s="70" t="s">
        <v>471</v>
      </c>
      <c r="D502" s="70" t="s">
        <v>484</v>
      </c>
      <c r="E502" s="1" t="n">
        <v>2021</v>
      </c>
      <c r="F502" s="65" t="n">
        <f aca="false" ca="false" dt2D="false" dtr="false" t="normal">SUM(G502:U502)</f>
        <v>3977836.8200000003</v>
      </c>
      <c r="G502" s="68" t="n">
        <v>2609221.54</v>
      </c>
      <c r="H502" s="68" t="n">
        <v>0</v>
      </c>
      <c r="I502" s="68" t="n">
        <v>726669.24</v>
      </c>
      <c r="J502" s="68" t="n">
        <v>605453.92</v>
      </c>
      <c r="K502" s="68" t="n">
        <v>0</v>
      </c>
      <c r="L502" s="68" t="n"/>
      <c r="M502" s="68" t="n">
        <v>0</v>
      </c>
      <c r="N502" s="68" t="n">
        <v>0</v>
      </c>
      <c r="O502" s="68" t="n">
        <v>0</v>
      </c>
      <c r="P502" s="68" t="n">
        <v>0</v>
      </c>
      <c r="Q502" s="68" t="n">
        <v>0</v>
      </c>
      <c r="R502" s="68" t="n">
        <v>0</v>
      </c>
      <c r="S502" s="68" t="n"/>
      <c r="T502" s="63" t="n"/>
      <c r="U502" s="69" t="n">
        <v>36492.12</v>
      </c>
      <c r="V502" s="55" t="n"/>
    </row>
    <row customHeight="true" ht="15" outlineLevel="0" r="503">
      <c r="A503" s="59" t="n">
        <f aca="false" ca="false" dt2D="false" dtr="false" t="normal">+A502+1</f>
        <v>481</v>
      </c>
      <c r="B503" s="60" t="n">
        <f aca="false" ca="false" dt2D="false" dtr="false" t="normal">+B502+1</f>
        <v>162</v>
      </c>
      <c r="C503" s="70" t="s">
        <v>471</v>
      </c>
      <c r="D503" s="70" t="s">
        <v>485</v>
      </c>
      <c r="E503" s="1" t="n">
        <v>2021</v>
      </c>
      <c r="F503" s="65" t="n">
        <f aca="false" ca="false" dt2D="false" dtr="false" t="normal">SUM(G503:U503)</f>
        <v>12369104.36</v>
      </c>
      <c r="G503" s="68" t="n">
        <v>5191332.24</v>
      </c>
      <c r="H503" s="68" t="n">
        <v>0</v>
      </c>
      <c r="I503" s="68" t="n">
        <v>1614012.13</v>
      </c>
      <c r="J503" s="68" t="n">
        <v>1256205.74</v>
      </c>
      <c r="K503" s="68" t="n">
        <v>0</v>
      </c>
      <c r="L503" s="68" t="n"/>
      <c r="M503" s="68" t="n">
        <v>0</v>
      </c>
      <c r="N503" s="68" t="n">
        <v>0</v>
      </c>
      <c r="O503" s="68" t="n">
        <v>4235820.56</v>
      </c>
      <c r="P503" s="68" t="n">
        <v>0</v>
      </c>
      <c r="Q503" s="68" t="n">
        <v>0</v>
      </c>
      <c r="R503" s="68" t="n">
        <v>0</v>
      </c>
      <c r="S503" s="68" t="n"/>
      <c r="T503" s="63" t="n"/>
      <c r="U503" s="69" t="n">
        <v>71733.69</v>
      </c>
      <c r="V503" s="55" t="n"/>
    </row>
    <row customHeight="true" ht="15" outlineLevel="0" r="504">
      <c r="A504" s="59" t="n">
        <f aca="false" ca="false" dt2D="false" dtr="false" t="normal">+A503+1</f>
        <v>482</v>
      </c>
      <c r="B504" s="60" t="n">
        <f aca="false" ca="false" dt2D="false" dtr="false" t="normal">+B503+1</f>
        <v>163</v>
      </c>
      <c r="C504" s="70" t="s">
        <v>125</v>
      </c>
      <c r="D504" s="70" t="s">
        <v>486</v>
      </c>
      <c r="E504" s="1" t="n">
        <v>2021</v>
      </c>
      <c r="F504" s="65" t="n">
        <f aca="false" ca="false" dt2D="false" dtr="false" t="normal">SUM(G504:U504)</f>
        <v>1996588.1600000001</v>
      </c>
      <c r="G504" s="68" t="n">
        <v>1578783.79</v>
      </c>
      <c r="H504" s="68" t="n">
        <v>0</v>
      </c>
      <c r="I504" s="68" t="n">
        <v>417804.37</v>
      </c>
      <c r="J504" s="68" t="n"/>
      <c r="K504" s="68" t="n"/>
      <c r="L504" s="68" t="n"/>
      <c r="M504" s="68" t="n"/>
      <c r="N504" s="68" t="n">
        <v>0</v>
      </c>
      <c r="O504" s="68" t="n">
        <v>0</v>
      </c>
      <c r="P504" s="68" t="n">
        <v>0</v>
      </c>
      <c r="Q504" s="68" t="n">
        <v>0</v>
      </c>
      <c r="R504" s="68" t="n">
        <v>0</v>
      </c>
      <c r="S504" s="68" t="n"/>
      <c r="T504" s="63" t="n"/>
      <c r="U504" s="69" t="n"/>
      <c r="V504" s="55" t="n"/>
    </row>
    <row customHeight="true" ht="15" outlineLevel="0" r="505">
      <c r="A505" s="59" t="n">
        <f aca="false" ca="false" dt2D="false" dtr="false" t="normal">+A504+1</f>
        <v>483</v>
      </c>
      <c r="B505" s="60" t="n">
        <f aca="false" ca="false" dt2D="false" dtr="false" t="normal">+B504+1</f>
        <v>164</v>
      </c>
      <c r="C505" s="70" t="s">
        <v>125</v>
      </c>
      <c r="D505" s="70" t="s">
        <v>126</v>
      </c>
      <c r="E505" s="165" t="s">
        <v>754</v>
      </c>
      <c r="F505" s="65" t="n">
        <f aca="false" ca="false" dt2D="false" dtr="false" t="normal">SUM(G505:U505)</f>
        <v>4821027.04</v>
      </c>
      <c r="G505" s="68" t="n">
        <v>0</v>
      </c>
      <c r="H505" s="68" t="n">
        <v>0</v>
      </c>
      <c r="I505" s="68" t="n">
        <v>0</v>
      </c>
      <c r="J505" s="68" t="n">
        <v>0</v>
      </c>
      <c r="K505" s="68" t="n">
        <v>0</v>
      </c>
      <c r="L505" s="68" t="n"/>
      <c r="M505" s="68" t="n">
        <v>0</v>
      </c>
      <c r="N505" s="68" t="n">
        <v>0</v>
      </c>
      <c r="O505" s="68" t="n">
        <v>1641981.13</v>
      </c>
      <c r="P505" s="68" t="n">
        <v>0</v>
      </c>
      <c r="Q505" s="68" t="n">
        <v>1493714.13</v>
      </c>
      <c r="R505" s="68" t="n">
        <v>1685331.78</v>
      </c>
      <c r="S505" s="68" t="n"/>
      <c r="T505" s="63" t="n"/>
      <c r="U505" s="69" t="n"/>
      <c r="V505" s="55" t="n"/>
    </row>
    <row customHeight="true" ht="15" outlineLevel="0" r="506">
      <c r="A506" s="59" t="n">
        <f aca="false" ca="false" dt2D="false" dtr="false" t="normal">+A505+1</f>
        <v>484</v>
      </c>
      <c r="B506" s="60" t="n">
        <f aca="false" ca="false" dt2D="false" dtr="false" t="normal">+B505+1</f>
        <v>165</v>
      </c>
      <c r="C506" s="70" t="s">
        <v>125</v>
      </c>
      <c r="D506" s="70" t="s">
        <v>487</v>
      </c>
      <c r="E506" s="1" t="n">
        <v>2021</v>
      </c>
      <c r="F506" s="65" t="n">
        <f aca="false" ca="false" dt2D="false" dtr="false" t="normal">SUM(G506:U506)</f>
        <v>3405380.18</v>
      </c>
      <c r="G506" s="68" t="n">
        <v>3405380.18</v>
      </c>
      <c r="H506" s="68" t="n">
        <v>0</v>
      </c>
      <c r="I506" s="68" t="n"/>
      <c r="J506" s="68" t="n"/>
      <c r="K506" s="68" t="n"/>
      <c r="L506" s="68" t="n"/>
      <c r="M506" s="68" t="n">
        <v>0</v>
      </c>
      <c r="N506" s="68" t="n">
        <v>0</v>
      </c>
      <c r="O506" s="68" t="n">
        <v>0</v>
      </c>
      <c r="P506" s="68" t="n">
        <v>0</v>
      </c>
      <c r="Q506" s="68" t="n">
        <v>0</v>
      </c>
      <c r="R506" s="68" t="n"/>
      <c r="S506" s="68" t="n"/>
      <c r="T506" s="63" t="n"/>
      <c r="U506" s="69" t="n"/>
      <c r="V506" s="55" t="n"/>
    </row>
    <row customHeight="true" ht="15" outlineLevel="0" r="507">
      <c r="A507" s="59" t="n">
        <f aca="false" ca="false" dt2D="false" dtr="false" t="normal">+A506+1</f>
        <v>485</v>
      </c>
      <c r="B507" s="60" t="n">
        <f aca="false" ca="false" dt2D="false" dtr="false" t="normal">+B506+1</f>
        <v>166</v>
      </c>
      <c r="C507" s="70" t="s">
        <v>125</v>
      </c>
      <c r="D507" s="70" t="s">
        <v>488</v>
      </c>
      <c r="E507" s="165" t="s">
        <v>754</v>
      </c>
      <c r="F507" s="65" t="n">
        <f aca="false" ca="false" dt2D="false" dtr="false" t="normal">SUM(G507:U507)</f>
        <v>630318.37</v>
      </c>
      <c r="G507" s="68" t="n"/>
      <c r="H507" s="68" t="n">
        <v>0</v>
      </c>
      <c r="I507" s="68" t="n">
        <v>630318.37</v>
      </c>
      <c r="J507" s="68" t="n">
        <v>0</v>
      </c>
      <c r="K507" s="68" t="n"/>
      <c r="L507" s="68" t="n"/>
      <c r="M507" s="68" t="n"/>
      <c r="N507" s="68" t="n">
        <v>0</v>
      </c>
      <c r="O507" s="68" t="n">
        <v>0</v>
      </c>
      <c r="P507" s="68" t="n">
        <v>0</v>
      </c>
      <c r="Q507" s="68" t="n">
        <v>0</v>
      </c>
      <c r="R507" s="68" t="n">
        <v>0</v>
      </c>
      <c r="S507" s="68" t="n"/>
      <c r="T507" s="63" t="n"/>
      <c r="U507" s="69" t="n"/>
      <c r="V507" s="55" t="n"/>
    </row>
    <row customHeight="true" ht="15" outlineLevel="0" r="508">
      <c r="A508" s="59" t="n">
        <f aca="false" ca="false" dt2D="false" dtr="false" t="normal">+A507+1</f>
        <v>486</v>
      </c>
      <c r="B508" s="60" t="n">
        <f aca="false" ca="false" dt2D="false" dtr="false" t="normal">+B507+1</f>
        <v>167</v>
      </c>
      <c r="C508" s="70" t="s">
        <v>125</v>
      </c>
      <c r="D508" s="70" t="s">
        <v>489</v>
      </c>
      <c r="E508" s="1" t="n">
        <v>2021</v>
      </c>
      <c r="F508" s="65" t="n">
        <f aca="false" ca="false" dt2D="false" dtr="false" t="normal">SUM(G508:U508)</f>
        <v>2263323.98</v>
      </c>
      <c r="G508" s="68" t="n">
        <v>1657674.67</v>
      </c>
      <c r="H508" s="68" t="n">
        <v>0</v>
      </c>
      <c r="I508" s="68" t="n">
        <v>605649.31</v>
      </c>
      <c r="J508" s="68" t="n"/>
      <c r="K508" s="68" t="n"/>
      <c r="L508" s="68" t="n"/>
      <c r="M508" s="68" t="n"/>
      <c r="N508" s="68" t="n">
        <v>0</v>
      </c>
      <c r="O508" s="68" t="n">
        <v>0</v>
      </c>
      <c r="P508" s="68" t="n">
        <v>0</v>
      </c>
      <c r="Q508" s="68" t="n">
        <v>0</v>
      </c>
      <c r="R508" s="68" t="n"/>
      <c r="S508" s="68" t="n"/>
      <c r="T508" s="63" t="n"/>
      <c r="U508" s="69" t="n"/>
      <c r="V508" s="55" t="n"/>
    </row>
    <row customHeight="true" ht="15" outlineLevel="0" r="509">
      <c r="A509" s="59" t="n">
        <f aca="false" ca="false" dt2D="false" dtr="false" t="normal">+A508+1</f>
        <v>487</v>
      </c>
      <c r="B509" s="60" t="n">
        <f aca="false" ca="false" dt2D="false" dtr="false" t="normal">+B508+1</f>
        <v>168</v>
      </c>
      <c r="C509" s="70" t="s">
        <v>125</v>
      </c>
      <c r="D509" s="70" t="s">
        <v>130</v>
      </c>
      <c r="E509" s="1" t="n">
        <v>2021</v>
      </c>
      <c r="F509" s="65" t="n">
        <f aca="false" ca="false" dt2D="false" dtr="false" t="normal">SUM(G509:U509)</f>
        <v>3207876.03</v>
      </c>
      <c r="G509" s="68" t="n">
        <v>3207876.03</v>
      </c>
      <c r="H509" s="68" t="n">
        <v>0</v>
      </c>
      <c r="I509" s="68" t="n"/>
      <c r="J509" s="68" t="n"/>
      <c r="K509" s="68" t="n"/>
      <c r="L509" s="68" t="n"/>
      <c r="M509" s="68" t="n">
        <v>0</v>
      </c>
      <c r="N509" s="68" t="n">
        <v>0</v>
      </c>
      <c r="O509" s="68" t="n">
        <v>0</v>
      </c>
      <c r="P509" s="68" t="n">
        <v>0</v>
      </c>
      <c r="Q509" s="68" t="n"/>
      <c r="R509" s="68" t="n"/>
      <c r="S509" s="68" t="n"/>
      <c r="T509" s="63" t="n"/>
      <c r="U509" s="69" t="n"/>
      <c r="V509" s="55" t="n"/>
    </row>
    <row customHeight="true" ht="15" outlineLevel="0" r="510">
      <c r="A510" s="59" t="n">
        <f aca="false" ca="false" dt2D="false" dtr="false" t="normal">+A509+1</f>
        <v>488</v>
      </c>
      <c r="B510" s="60" t="n">
        <f aca="false" ca="false" dt2D="false" dtr="false" t="normal">+B509+1</f>
        <v>169</v>
      </c>
      <c r="C510" s="70" t="s">
        <v>125</v>
      </c>
      <c r="D510" s="70" t="s">
        <v>490</v>
      </c>
      <c r="E510" s="1" t="n">
        <v>2021</v>
      </c>
      <c r="F510" s="65" t="n">
        <f aca="false" ca="false" dt2D="false" dtr="false" t="normal">SUM(G510:U510)</f>
        <v>2092167.0899999999</v>
      </c>
      <c r="G510" s="68" t="n">
        <v>1629972.73</v>
      </c>
      <c r="H510" s="68" t="n">
        <v>0</v>
      </c>
      <c r="I510" s="68" t="n">
        <v>462194.36</v>
      </c>
      <c r="J510" s="68" t="n"/>
      <c r="K510" s="68" t="n">
        <v>0</v>
      </c>
      <c r="L510" s="68" t="n"/>
      <c r="M510" s="68" t="n"/>
      <c r="N510" s="68" t="n">
        <v>0</v>
      </c>
      <c r="O510" s="68" t="n">
        <v>0</v>
      </c>
      <c r="P510" s="68" t="n">
        <v>0</v>
      </c>
      <c r="Q510" s="68" t="n">
        <v>0</v>
      </c>
      <c r="R510" s="68" t="n">
        <v>0</v>
      </c>
      <c r="S510" s="68" t="n"/>
      <c r="T510" s="63" t="n"/>
      <c r="U510" s="69" t="n"/>
      <c r="V510" s="55" t="n"/>
    </row>
    <row customHeight="true" ht="15" outlineLevel="0" r="511">
      <c r="A511" s="59" t="n">
        <f aca="false" ca="false" dt2D="false" dtr="false" t="normal">+A510+1</f>
        <v>489</v>
      </c>
      <c r="B511" s="60" t="n">
        <f aca="false" ca="false" dt2D="false" dtr="false" t="normal">+B510+1</f>
        <v>170</v>
      </c>
      <c r="C511" s="70" t="s">
        <v>125</v>
      </c>
      <c r="D511" s="70" t="s">
        <v>491</v>
      </c>
      <c r="E511" s="165" t="s">
        <v>754</v>
      </c>
      <c r="F511" s="65" t="n">
        <f aca="false" ca="false" dt2D="false" dtr="false" t="normal">SUM(G511:U511)</f>
        <v>1450698.98</v>
      </c>
      <c r="G511" s="68" t="n">
        <v>0</v>
      </c>
      <c r="H511" s="68" t="n">
        <v>0</v>
      </c>
      <c r="I511" s="68" t="n">
        <v>1450698.98</v>
      </c>
      <c r="J511" s="68" t="n"/>
      <c r="K511" s="68" t="n"/>
      <c r="L511" s="68" t="n"/>
      <c r="M511" s="68" t="n">
        <v>0</v>
      </c>
      <c r="N511" s="68" t="n">
        <v>0</v>
      </c>
      <c r="O511" s="68" t="n">
        <v>0</v>
      </c>
      <c r="P511" s="68" t="n">
        <v>0</v>
      </c>
      <c r="Q511" s="68" t="n">
        <v>0</v>
      </c>
      <c r="R511" s="68" t="n">
        <v>0</v>
      </c>
      <c r="S511" s="68" t="n"/>
      <c r="T511" s="63" t="n"/>
      <c r="U511" s="69" t="n"/>
      <c r="V511" s="55" t="n"/>
    </row>
    <row customHeight="true" ht="15" outlineLevel="0" r="512">
      <c r="A512" s="59" t="n">
        <f aca="false" ca="false" dt2D="false" dtr="false" t="normal">+A511+1</f>
        <v>490</v>
      </c>
      <c r="B512" s="60" t="n">
        <f aca="false" ca="false" dt2D="false" dtr="false" t="normal">+B511+1</f>
        <v>171</v>
      </c>
      <c r="C512" s="70" t="s">
        <v>208</v>
      </c>
      <c r="D512" s="70" t="s">
        <v>492</v>
      </c>
      <c r="E512" s="165" t="s">
        <v>754</v>
      </c>
      <c r="F512" s="65" t="n">
        <f aca="false" ca="false" dt2D="false" dtr="false" t="normal">SUM(G512:U512)</f>
        <v>6442288.03</v>
      </c>
      <c r="G512" s="68" t="n">
        <v>0</v>
      </c>
      <c r="H512" s="68" t="n">
        <v>0</v>
      </c>
      <c r="I512" s="68" t="n">
        <v>0</v>
      </c>
      <c r="J512" s="68" t="n">
        <v>0</v>
      </c>
      <c r="K512" s="68" t="n">
        <v>0</v>
      </c>
      <c r="L512" s="68" t="n"/>
      <c r="M512" s="68" t="n">
        <v>0</v>
      </c>
      <c r="N512" s="68" t="n">
        <v>0</v>
      </c>
      <c r="O512" s="68" t="n">
        <v>0</v>
      </c>
      <c r="P512" s="68" t="n">
        <v>0</v>
      </c>
      <c r="Q512" s="68" t="n">
        <v>0</v>
      </c>
      <c r="R512" s="68" t="n">
        <v>6442288.03</v>
      </c>
      <c r="S512" s="68" t="n"/>
      <c r="T512" s="63" t="n"/>
      <c r="U512" s="69" t="n"/>
      <c r="V512" s="55" t="n"/>
    </row>
    <row customFormat="true" customHeight="true" ht="15" outlineLevel="0" r="513" s="119">
      <c r="A513" s="59" t="n">
        <f aca="false" ca="false" dt2D="false" dtr="false" t="normal">+A512+1</f>
        <v>491</v>
      </c>
      <c r="B513" s="60" t="n">
        <f aca="false" ca="false" dt2D="false" dtr="false" t="normal">+B512+1</f>
        <v>172</v>
      </c>
      <c r="C513" s="83" t="s">
        <v>132</v>
      </c>
      <c r="D513" s="70" t="s">
        <v>494</v>
      </c>
      <c r="E513" s="165" t="s">
        <v>754</v>
      </c>
      <c r="F513" s="65" t="n">
        <f aca="false" ca="false" dt2D="false" dtr="false" t="normal">SUM(G513:U513)</f>
        <v>5984827.7</v>
      </c>
      <c r="G513" s="68" t="n">
        <v>0</v>
      </c>
      <c r="H513" s="68" t="n">
        <v>0</v>
      </c>
      <c r="I513" s="68" t="n">
        <v>159605.89</v>
      </c>
      <c r="J513" s="68" t="n">
        <v>0</v>
      </c>
      <c r="K513" s="68" t="n">
        <v>0</v>
      </c>
      <c r="L513" s="68" t="n"/>
      <c r="M513" s="68" t="n">
        <v>0</v>
      </c>
      <c r="N513" s="68" t="n">
        <v>0</v>
      </c>
      <c r="O513" s="68" t="n">
        <v>0</v>
      </c>
      <c r="P513" s="68" t="n">
        <v>0</v>
      </c>
      <c r="Q513" s="68" t="n">
        <v>5825221.81</v>
      </c>
      <c r="R513" s="68" t="n">
        <v>0</v>
      </c>
      <c r="S513" s="68" t="n"/>
      <c r="T513" s="63" t="n"/>
      <c r="U513" s="69" t="n"/>
      <c r="V513" s="148" t="n"/>
    </row>
    <row customFormat="true" customHeight="true" ht="15" outlineLevel="0" r="514" s="119">
      <c r="A514" s="73" t="n"/>
      <c r="B514" s="74" t="n"/>
      <c r="C514" s="83" t="n"/>
      <c r="D514" s="84" t="s">
        <v>495</v>
      </c>
      <c r="E514" s="168" t="n"/>
      <c r="F514" s="145" t="n"/>
      <c r="G514" s="121" t="n"/>
      <c r="H514" s="121" t="n"/>
      <c r="I514" s="121" t="n"/>
      <c r="J514" s="121" t="n"/>
      <c r="K514" s="121" t="n"/>
      <c r="L514" s="121" t="n"/>
      <c r="M514" s="121" t="n"/>
      <c r="N514" s="121" t="n"/>
      <c r="O514" s="121" t="n"/>
      <c r="P514" s="121" t="n"/>
      <c r="Q514" s="121" t="n"/>
      <c r="R514" s="121" t="n"/>
      <c r="S514" s="121" t="n"/>
      <c r="T514" s="146" t="n"/>
      <c r="U514" s="147" t="n"/>
      <c r="V514" s="148" t="n"/>
    </row>
    <row customHeight="true" ht="15" outlineLevel="0" r="515">
      <c r="A515" s="59" t="n">
        <f aca="false" ca="false" dt2D="false" dtr="false" t="normal">+A513+1</f>
        <v>492</v>
      </c>
      <c r="B515" s="60" t="n">
        <f aca="false" ca="false" dt2D="false" dtr="false" t="normal">+B513+1</f>
        <v>173</v>
      </c>
      <c r="C515" s="70" t="s">
        <v>496</v>
      </c>
      <c r="D515" s="70" t="s">
        <v>497</v>
      </c>
      <c r="E515" s="165" t="s">
        <v>754</v>
      </c>
      <c r="F515" s="65" t="n">
        <f aca="false" ca="false" dt2D="false" dtr="false" t="normal">SUM(G515:U515)</f>
        <v>24000</v>
      </c>
      <c r="G515" s="68" t="n"/>
      <c r="H515" s="68" t="n"/>
      <c r="I515" s="68" t="n"/>
      <c r="J515" s="68" t="n"/>
      <c r="K515" s="68" t="n"/>
      <c r="L515" s="68" t="n"/>
      <c r="M515" s="68" t="n"/>
      <c r="N515" s="68" t="n"/>
      <c r="O515" s="68" t="n"/>
      <c r="P515" s="68" t="n"/>
      <c r="Q515" s="68" t="n">
        <v>0</v>
      </c>
      <c r="R515" s="68" t="n">
        <v>0</v>
      </c>
      <c r="S515" s="68" t="n">
        <v>24000</v>
      </c>
      <c r="T515" s="63" t="n"/>
      <c r="U515" s="69" t="n"/>
      <c r="V515" s="55" t="n">
        <f aca="false" ca="false" dt2D="false" dtr="false" t="normal">COUNTIF(G515:R515, "&gt;0")</f>
        <v>0</v>
      </c>
    </row>
    <row customHeight="true" ht="15" outlineLevel="0" r="516">
      <c r="A516" s="59" t="n">
        <f aca="false" ca="false" dt2D="false" dtr="false" t="normal">+A515+1</f>
        <v>493</v>
      </c>
      <c r="B516" s="60" t="n">
        <f aca="false" ca="false" dt2D="false" dtr="false" t="normal">+B515+1</f>
        <v>174</v>
      </c>
      <c r="C516" s="70" t="s">
        <v>496</v>
      </c>
      <c r="D516" s="70" t="s">
        <v>498</v>
      </c>
      <c r="E516" s="165" t="s">
        <v>754</v>
      </c>
      <c r="F516" s="65" t="n">
        <f aca="false" ca="false" dt2D="false" dtr="false" t="normal">SUM(G516:U516)</f>
        <v>24000</v>
      </c>
      <c r="G516" s="68" t="n"/>
      <c r="H516" s="68" t="n"/>
      <c r="I516" s="68" t="n"/>
      <c r="J516" s="68" t="n"/>
      <c r="K516" s="68" t="n"/>
      <c r="L516" s="68" t="n"/>
      <c r="M516" s="68" t="n"/>
      <c r="N516" s="68" t="n"/>
      <c r="O516" s="68" t="n"/>
      <c r="P516" s="68" t="n"/>
      <c r="Q516" s="68" t="n">
        <v>0</v>
      </c>
      <c r="R516" s="68" t="n">
        <v>0</v>
      </c>
      <c r="S516" s="68" t="n">
        <v>24000</v>
      </c>
      <c r="T516" s="63" t="n"/>
      <c r="U516" s="69" t="n"/>
      <c r="V516" s="55" t="n">
        <f aca="false" ca="false" dt2D="false" dtr="false" t="normal">COUNTIF(G516:R516, "&gt;0")</f>
        <v>0</v>
      </c>
    </row>
    <row customHeight="true" ht="15" outlineLevel="0" r="517">
      <c r="A517" s="59" t="n">
        <f aca="false" ca="false" dt2D="false" dtr="false" t="normal">+A516+1</f>
        <v>494</v>
      </c>
      <c r="B517" s="60" t="n">
        <f aca="false" ca="false" dt2D="false" dtr="false" t="normal">+B516+1</f>
        <v>175</v>
      </c>
      <c r="C517" s="70" t="s">
        <v>496</v>
      </c>
      <c r="D517" s="70" t="s">
        <v>499</v>
      </c>
      <c r="E517" s="165" t="s">
        <v>754</v>
      </c>
      <c r="F517" s="65" t="n">
        <f aca="false" ca="false" dt2D="false" dtr="false" t="normal">SUM(G517:U517)</f>
        <v>24000</v>
      </c>
      <c r="G517" s="68" t="n"/>
      <c r="H517" s="68" t="n"/>
      <c r="I517" s="68" t="n"/>
      <c r="J517" s="68" t="n"/>
      <c r="K517" s="68" t="n"/>
      <c r="L517" s="68" t="n"/>
      <c r="M517" s="68" t="n"/>
      <c r="N517" s="68" t="n"/>
      <c r="O517" s="68" t="n"/>
      <c r="P517" s="68" t="n"/>
      <c r="Q517" s="68" t="n">
        <v>0</v>
      </c>
      <c r="R517" s="68" t="n">
        <v>0</v>
      </c>
      <c r="S517" s="68" t="n">
        <v>24000</v>
      </c>
      <c r="T517" s="63" t="n"/>
      <c r="U517" s="69" t="n"/>
      <c r="V517" s="55" t="n">
        <f aca="false" ca="false" dt2D="false" dtr="false" t="normal">COUNTIF(G517:R517, "&gt;0")</f>
        <v>0</v>
      </c>
    </row>
    <row customHeight="true" ht="15" outlineLevel="0" r="518">
      <c r="A518" s="59" t="n">
        <f aca="false" ca="false" dt2D="false" dtr="false" t="normal">+A517+1</f>
        <v>495</v>
      </c>
      <c r="B518" s="60" t="n">
        <f aca="false" ca="false" dt2D="false" dtr="false" t="normal">+B517+1</f>
        <v>176</v>
      </c>
      <c r="C518" s="70" t="s">
        <v>136</v>
      </c>
      <c r="D518" s="70" t="s">
        <v>500</v>
      </c>
      <c r="E518" s="165" t="s">
        <v>754</v>
      </c>
      <c r="F518" s="65" t="n">
        <f aca="false" ca="false" dt2D="false" dtr="false" t="normal">SUM(G518:U518)</f>
        <v>168515.36</v>
      </c>
      <c r="G518" s="68" t="n">
        <v>0</v>
      </c>
      <c r="H518" s="68" t="n">
        <v>0</v>
      </c>
      <c r="I518" s="68" t="n">
        <v>0</v>
      </c>
      <c r="J518" s="68" t="n">
        <v>0</v>
      </c>
      <c r="K518" s="68" t="n">
        <v>0</v>
      </c>
      <c r="L518" s="68" t="n"/>
      <c r="M518" s="68" t="n">
        <v>0</v>
      </c>
      <c r="N518" s="68" t="n">
        <v>0</v>
      </c>
      <c r="O518" s="68" t="n">
        <v>0</v>
      </c>
      <c r="P518" s="68" t="n"/>
      <c r="Q518" s="68" t="n"/>
      <c r="R518" s="68" t="n"/>
      <c r="S518" s="68" t="n">
        <v>168515.36</v>
      </c>
      <c r="T518" s="63" t="n"/>
      <c r="U518" s="69" t="n"/>
      <c r="V518" s="55" t="n">
        <f aca="false" ca="false" dt2D="false" dtr="false" t="normal">COUNTIF(G518:R518, "&gt;0")</f>
        <v>0</v>
      </c>
    </row>
    <row customHeight="true" ht="15" outlineLevel="0" r="519">
      <c r="A519" s="59" t="n">
        <f aca="false" ca="false" dt2D="false" dtr="false" t="normal">+A518+1</f>
        <v>496</v>
      </c>
      <c r="B519" s="60" t="n">
        <f aca="false" ca="false" dt2D="false" dtr="false" t="normal">+B518+1</f>
        <v>177</v>
      </c>
      <c r="C519" s="70" t="s">
        <v>136</v>
      </c>
      <c r="D519" s="70" t="s">
        <v>501</v>
      </c>
      <c r="E519" s="165" t="s">
        <v>754</v>
      </c>
      <c r="F519" s="65" t="n">
        <f aca="false" ca="false" dt2D="false" dtr="false" t="normal">SUM(G519:U519)</f>
        <v>174166.77</v>
      </c>
      <c r="G519" s="68" t="n">
        <v>0</v>
      </c>
      <c r="H519" s="68" t="n">
        <v>0</v>
      </c>
      <c r="I519" s="68" t="n"/>
      <c r="J519" s="68" t="n"/>
      <c r="K519" s="68" t="n"/>
      <c r="L519" s="68" t="n"/>
      <c r="M519" s="68" t="n"/>
      <c r="N519" s="68" t="n"/>
      <c r="O519" s="68" t="n"/>
      <c r="P519" s="68" t="n"/>
      <c r="Q519" s="68" t="n"/>
      <c r="R519" s="68" t="n"/>
      <c r="S519" s="68" t="n">
        <v>174166.77</v>
      </c>
      <c r="T519" s="63" t="n"/>
      <c r="U519" s="69" t="n"/>
      <c r="V519" s="55" t="n">
        <f aca="false" ca="false" dt2D="false" dtr="false" t="normal">COUNTIF(G519:R519, "&gt;0")</f>
        <v>0</v>
      </c>
    </row>
    <row customHeight="true" ht="15" outlineLevel="0" r="520">
      <c r="A520" s="59" t="n">
        <f aca="false" ca="false" dt2D="false" dtr="false" t="normal">+A519+1</f>
        <v>497</v>
      </c>
      <c r="B520" s="60" t="n">
        <f aca="false" ca="false" dt2D="false" dtr="false" t="normal">+B519+1</f>
        <v>178</v>
      </c>
      <c r="C520" s="70" t="s">
        <v>54</v>
      </c>
      <c r="D520" s="70" t="s">
        <v>251</v>
      </c>
      <c r="E520" s="1" t="n">
        <v>2020</v>
      </c>
      <c r="F520" s="65" t="n">
        <f aca="false" ca="false" dt2D="false" dtr="false" t="normal">SUM(G520:U520)</f>
        <v>561140.05</v>
      </c>
      <c r="G520" s="68" t="n">
        <v>0</v>
      </c>
      <c r="H520" s="68" t="n">
        <v>0</v>
      </c>
      <c r="I520" s="68" t="n">
        <v>0</v>
      </c>
      <c r="J520" s="68" t="n">
        <v>0</v>
      </c>
      <c r="K520" s="68" t="n">
        <v>0</v>
      </c>
      <c r="L520" s="68" t="n">
        <v>0</v>
      </c>
      <c r="M520" s="68" t="n">
        <v>0</v>
      </c>
      <c r="N520" s="68" t="n"/>
      <c r="O520" s="68" t="n">
        <v>0</v>
      </c>
      <c r="P520" s="68" t="n">
        <v>0</v>
      </c>
      <c r="Q520" s="72" t="n">
        <v>0</v>
      </c>
      <c r="R520" s="68" t="n">
        <v>0</v>
      </c>
      <c r="S520" s="68" t="n">
        <v>561140.05</v>
      </c>
      <c r="T520" s="68" t="n"/>
      <c r="U520" s="79" t="n"/>
      <c r="V520" s="55" t="n"/>
    </row>
    <row customHeight="true" ht="15" outlineLevel="0" r="521">
      <c r="A521" s="59" t="n">
        <f aca="false" ca="false" dt2D="false" dtr="false" t="normal">+A520+1</f>
        <v>498</v>
      </c>
      <c r="B521" s="60" t="n">
        <f aca="false" ca="false" dt2D="false" dtr="false" t="normal">+B520+1</f>
        <v>179</v>
      </c>
      <c r="C521" s="70" t="s">
        <v>54</v>
      </c>
      <c r="D521" s="70" t="s">
        <v>502</v>
      </c>
      <c r="E521" s="165" t="s">
        <v>754</v>
      </c>
      <c r="F521" s="65" t="n">
        <f aca="false" ca="false" dt2D="false" dtr="false" t="normal">SUM(G521:U521)</f>
        <v>188180.02</v>
      </c>
      <c r="G521" s="68" t="n">
        <v>0</v>
      </c>
      <c r="H521" s="68" t="n">
        <v>0</v>
      </c>
      <c r="I521" s="68" t="n">
        <v>0</v>
      </c>
      <c r="J521" s="68" t="n">
        <v>0</v>
      </c>
      <c r="K521" s="68" t="n">
        <v>0</v>
      </c>
      <c r="L521" s="68" t="n"/>
      <c r="M521" s="68" t="n">
        <v>0</v>
      </c>
      <c r="N521" s="68" t="n">
        <v>0</v>
      </c>
      <c r="O521" s="68" t="n">
        <v>0</v>
      </c>
      <c r="P521" s="68" t="n">
        <v>0</v>
      </c>
      <c r="Q521" s="68" t="n"/>
      <c r="R521" s="68" t="n">
        <v>0</v>
      </c>
      <c r="S521" s="68" t="n">
        <v>164180.02</v>
      </c>
      <c r="T521" s="68" t="n">
        <v>24000</v>
      </c>
      <c r="U521" s="69" t="n"/>
      <c r="V521" s="55" t="n">
        <f aca="false" ca="false" dt2D="false" dtr="false" t="normal">COUNTIF(G521:R521, "&gt;0")</f>
        <v>0</v>
      </c>
    </row>
    <row customHeight="true" ht="15" outlineLevel="0" r="522">
      <c r="A522" s="59" t="n">
        <f aca="false" ca="false" dt2D="false" dtr="false" t="normal">+A521+1</f>
        <v>499</v>
      </c>
      <c r="B522" s="60" t="n">
        <f aca="false" ca="false" dt2D="false" dtr="false" t="normal">+B521+1</f>
        <v>180</v>
      </c>
      <c r="C522" s="70" t="s">
        <v>54</v>
      </c>
      <c r="D522" s="70" t="s">
        <v>253</v>
      </c>
      <c r="E522" s="165" t="s">
        <v>754</v>
      </c>
      <c r="F522" s="65" t="n">
        <f aca="false" ca="false" dt2D="false" dtr="false" t="normal">SUM(G522:U522)</f>
        <v>176988.07</v>
      </c>
      <c r="G522" s="68" t="n">
        <v>0</v>
      </c>
      <c r="H522" s="68" t="n">
        <v>0</v>
      </c>
      <c r="I522" s="68" t="n">
        <v>0</v>
      </c>
      <c r="J522" s="68" t="n">
        <v>0</v>
      </c>
      <c r="K522" s="68" t="n">
        <v>0</v>
      </c>
      <c r="L522" s="68" t="n"/>
      <c r="M522" s="68" t="n">
        <v>0</v>
      </c>
      <c r="N522" s="68" t="n">
        <v>0</v>
      </c>
      <c r="O522" s="68" t="n">
        <v>0</v>
      </c>
      <c r="P522" s="68" t="n">
        <v>0</v>
      </c>
      <c r="Q522" s="68" t="n"/>
      <c r="R522" s="68" t="n">
        <v>0</v>
      </c>
      <c r="S522" s="82" t="n">
        <v>152988.07</v>
      </c>
      <c r="T522" s="68" t="n">
        <v>24000</v>
      </c>
      <c r="U522" s="69" t="n"/>
      <c r="V522" s="55" t="n">
        <f aca="false" ca="false" dt2D="false" dtr="false" t="normal">COUNTIF(G522:R522, "&gt;0")</f>
        <v>0</v>
      </c>
    </row>
    <row customHeight="true" ht="15" outlineLevel="0" r="523">
      <c r="A523" s="59" t="n">
        <f aca="false" ca="false" dt2D="false" dtr="false" t="normal">+A522+1</f>
        <v>500</v>
      </c>
      <c r="B523" s="60" t="n">
        <f aca="false" ca="false" dt2D="false" dtr="false" t="normal">+B522+1</f>
        <v>181</v>
      </c>
      <c r="C523" s="70" t="s">
        <v>54</v>
      </c>
      <c r="D523" s="70" t="s">
        <v>503</v>
      </c>
      <c r="E523" s="165" t="s">
        <v>754</v>
      </c>
      <c r="F523" s="65" t="n">
        <f aca="false" ca="false" dt2D="false" dtr="false" t="normal">SUM(G523:U523)</f>
        <v>189438.52</v>
      </c>
      <c r="G523" s="68" t="n"/>
      <c r="H523" s="68" t="n"/>
      <c r="I523" s="68" t="n"/>
      <c r="J523" s="68" t="n"/>
      <c r="K523" s="68" t="n"/>
      <c r="L523" s="68" t="n"/>
      <c r="M523" s="68" t="n"/>
      <c r="N523" s="68" t="n"/>
      <c r="O523" s="68" t="n"/>
      <c r="P523" s="68" t="n">
        <v>0</v>
      </c>
      <c r="Q523" s="68" t="n">
        <v>0</v>
      </c>
      <c r="R523" s="68" t="n">
        <v>0</v>
      </c>
      <c r="S523" s="68" t="n">
        <v>189438.52</v>
      </c>
      <c r="T523" s="63" t="n"/>
      <c r="U523" s="69" t="n"/>
      <c r="V523" s="55" t="n">
        <f aca="false" ca="false" dt2D="false" dtr="false" t="normal">COUNTIF(G523:R523, "&gt;0")</f>
        <v>0</v>
      </c>
    </row>
    <row customHeight="true" ht="15" outlineLevel="0" r="524">
      <c r="A524" s="59" t="n">
        <f aca="false" ca="false" dt2D="false" dtr="false" t="normal">+A523+1</f>
        <v>501</v>
      </c>
      <c r="B524" s="60" t="n">
        <f aca="false" ca="false" dt2D="false" dtr="false" t="normal">+B523+1</f>
        <v>182</v>
      </c>
      <c r="C524" s="70" t="s">
        <v>54</v>
      </c>
      <c r="D524" s="70" t="s">
        <v>504</v>
      </c>
      <c r="E524" s="165" t="s">
        <v>754</v>
      </c>
      <c r="F524" s="65" t="n">
        <f aca="false" ca="false" dt2D="false" dtr="false" t="normal">SUM(G524:U524)</f>
        <v>172561.85</v>
      </c>
      <c r="G524" s="68" t="n">
        <v>0</v>
      </c>
      <c r="H524" s="68" t="n">
        <v>0</v>
      </c>
      <c r="I524" s="68" t="n">
        <v>0</v>
      </c>
      <c r="J524" s="68" t="n">
        <v>0</v>
      </c>
      <c r="K524" s="68" t="n">
        <v>0</v>
      </c>
      <c r="L524" s="68" t="n"/>
      <c r="M524" s="68" t="n">
        <v>0</v>
      </c>
      <c r="N524" s="68" t="n">
        <v>0</v>
      </c>
      <c r="O524" s="68" t="n">
        <v>0</v>
      </c>
      <c r="P524" s="68" t="n"/>
      <c r="Q524" s="68" t="n">
        <v>0</v>
      </c>
      <c r="R524" s="68" t="n">
        <v>0</v>
      </c>
      <c r="S524" s="68" t="n">
        <v>172561.85</v>
      </c>
      <c r="T524" s="63" t="n"/>
      <c r="U524" s="69" t="n"/>
      <c r="V524" s="55" t="n">
        <f aca="false" ca="false" dt2D="false" dtr="false" t="normal">COUNTIF(G524:R524, "&gt;0")</f>
        <v>0</v>
      </c>
    </row>
    <row customHeight="true" ht="15" outlineLevel="0" r="525">
      <c r="A525" s="59" t="n">
        <f aca="false" ca="false" dt2D="false" dtr="false" t="normal">+A524+1</f>
        <v>502</v>
      </c>
      <c r="B525" s="60" t="n">
        <f aca="false" ca="false" dt2D="false" dtr="false" t="normal">+B524+1</f>
        <v>183</v>
      </c>
      <c r="C525" s="70" t="s">
        <v>54</v>
      </c>
      <c r="D525" s="70" t="s">
        <v>505</v>
      </c>
      <c r="E525" s="165" t="s">
        <v>754</v>
      </c>
      <c r="F525" s="65" t="n">
        <f aca="false" ca="false" dt2D="false" dtr="false" t="normal">SUM(G525:U525)</f>
        <v>164340.16</v>
      </c>
      <c r="G525" s="68" t="n"/>
      <c r="H525" s="68" t="n"/>
      <c r="I525" s="68" t="n"/>
      <c r="J525" s="68" t="n"/>
      <c r="K525" s="68" t="n"/>
      <c r="L525" s="68" t="n"/>
      <c r="M525" s="68" t="n"/>
      <c r="N525" s="68" t="n"/>
      <c r="O525" s="68" t="n"/>
      <c r="P525" s="68" t="n">
        <v>0</v>
      </c>
      <c r="Q525" s="68" t="n">
        <v>0</v>
      </c>
      <c r="R525" s="68" t="n">
        <v>0</v>
      </c>
      <c r="S525" s="68" t="n">
        <v>164340.16</v>
      </c>
      <c r="T525" s="63" t="n"/>
      <c r="U525" s="69" t="n"/>
      <c r="V525" s="55" t="n">
        <f aca="false" ca="false" dt2D="false" dtr="false" t="normal">COUNTIF(G525:R525, "&gt;0")</f>
        <v>0</v>
      </c>
    </row>
    <row customHeight="true" ht="15" outlineLevel="0" r="526">
      <c r="A526" s="59" t="n">
        <f aca="false" ca="false" dt2D="false" dtr="false" t="normal">+A525+1</f>
        <v>503</v>
      </c>
      <c r="B526" s="60" t="n">
        <f aca="false" ca="false" dt2D="false" dtr="false" t="normal">+B525+1</f>
        <v>184</v>
      </c>
      <c r="C526" s="70" t="s">
        <v>54</v>
      </c>
      <c r="D526" s="70" t="s">
        <v>506</v>
      </c>
      <c r="E526" s="165" t="s">
        <v>754</v>
      </c>
      <c r="F526" s="65" t="n">
        <f aca="false" ca="false" dt2D="false" dtr="false" t="normal">SUM(G526:U526)</f>
        <v>39941</v>
      </c>
      <c r="G526" s="68" t="n"/>
      <c r="H526" s="68" t="n"/>
      <c r="I526" s="68" t="n"/>
      <c r="J526" s="68" t="n"/>
      <c r="K526" s="68" t="n"/>
      <c r="L526" s="68" t="n"/>
      <c r="M526" s="68" t="n"/>
      <c r="N526" s="68" t="n"/>
      <c r="O526" s="68" t="n"/>
      <c r="P526" s="68" t="n"/>
      <c r="Q526" s="68" t="n"/>
      <c r="R526" s="68" t="n">
        <v>0</v>
      </c>
      <c r="S526" s="68" t="n">
        <v>39941</v>
      </c>
      <c r="T526" s="63" t="n"/>
      <c r="U526" s="69" t="n"/>
      <c r="V526" s="55" t="n">
        <f aca="false" ca="false" dt2D="false" dtr="false" t="normal">COUNTIF(G526:R526, "&gt;0")</f>
        <v>0</v>
      </c>
    </row>
    <row customHeight="true" ht="15" outlineLevel="0" r="527">
      <c r="A527" s="59" t="n">
        <f aca="false" ca="false" dt2D="false" dtr="false" t="normal">+A526+1</f>
        <v>504</v>
      </c>
      <c r="B527" s="60" t="n">
        <f aca="false" ca="false" dt2D="false" dtr="false" t="normal">+B526+1</f>
        <v>185</v>
      </c>
      <c r="C527" s="70" t="s">
        <v>54</v>
      </c>
      <c r="D527" s="70" t="s">
        <v>507</v>
      </c>
      <c r="E527" s="165" t="s">
        <v>754</v>
      </c>
      <c r="F527" s="65" t="n">
        <f aca="false" ca="false" dt2D="false" dtr="false" t="normal">SUM(G527:U527)</f>
        <v>27027</v>
      </c>
      <c r="G527" s="68" t="n"/>
      <c r="H527" s="68" t="n"/>
      <c r="I527" s="68" t="n"/>
      <c r="J527" s="68" t="n"/>
      <c r="K527" s="68" t="n"/>
      <c r="L527" s="68" t="n"/>
      <c r="M527" s="68" t="n"/>
      <c r="N527" s="68" t="n"/>
      <c r="O527" s="68" t="n"/>
      <c r="P527" s="68" t="n"/>
      <c r="Q527" s="68" t="n">
        <v>0</v>
      </c>
      <c r="R527" s="68" t="n">
        <v>0</v>
      </c>
      <c r="S527" s="68" t="n">
        <v>27027</v>
      </c>
      <c r="T527" s="63" t="n"/>
      <c r="U527" s="69" t="n"/>
      <c r="V527" s="55" t="n">
        <f aca="false" ca="false" dt2D="false" dtr="false" t="normal">COUNTIF(G527:R527, "&gt;0")</f>
        <v>0</v>
      </c>
    </row>
    <row customHeight="true" ht="15" outlineLevel="0" r="528">
      <c r="A528" s="59" t="n">
        <f aca="false" ca="false" dt2D="false" dtr="false" t="normal">+A527+1</f>
        <v>505</v>
      </c>
      <c r="B528" s="60" t="n">
        <f aca="false" ca="false" dt2D="false" dtr="false" t="normal">+B527+1</f>
        <v>186</v>
      </c>
      <c r="C528" s="70" t="s">
        <v>54</v>
      </c>
      <c r="D528" s="70" t="s">
        <v>508</v>
      </c>
      <c r="E528" s="165" t="s">
        <v>754</v>
      </c>
      <c r="F528" s="65" t="n">
        <f aca="false" ca="false" dt2D="false" dtr="false" t="normal">SUM(G528:U528)</f>
        <v>165837</v>
      </c>
      <c r="G528" s="68" t="n">
        <v>0</v>
      </c>
      <c r="H528" s="68" t="n">
        <v>0</v>
      </c>
      <c r="I528" s="68" t="n">
        <v>0</v>
      </c>
      <c r="J528" s="68" t="n">
        <v>0</v>
      </c>
      <c r="K528" s="68" t="n">
        <v>0</v>
      </c>
      <c r="L528" s="68" t="n"/>
      <c r="M528" s="68" t="n">
        <v>0</v>
      </c>
      <c r="N528" s="68" t="n">
        <v>0</v>
      </c>
      <c r="O528" s="68" t="n">
        <v>0</v>
      </c>
      <c r="P528" s="68" t="n">
        <v>0</v>
      </c>
      <c r="Q528" s="68" t="n"/>
      <c r="R528" s="68" t="n">
        <v>0</v>
      </c>
      <c r="S528" s="68" t="n">
        <v>165837</v>
      </c>
      <c r="T528" s="68" t="n"/>
      <c r="U528" s="69" t="n"/>
      <c r="V528" s="55" t="n">
        <f aca="false" ca="false" dt2D="false" dtr="false" t="normal">COUNTIF(G528:R528, "&gt;0")</f>
        <v>0</v>
      </c>
    </row>
    <row customHeight="true" ht="15" outlineLevel="0" r="529">
      <c r="A529" s="59" t="n">
        <f aca="false" ca="false" dt2D="false" dtr="false" t="normal">+A528+1</f>
        <v>506</v>
      </c>
      <c r="B529" s="60" t="n">
        <f aca="false" ca="false" dt2D="false" dtr="false" t="normal">+B528+1</f>
        <v>187</v>
      </c>
      <c r="C529" s="70" t="s">
        <v>54</v>
      </c>
      <c r="D529" s="70" t="s">
        <v>328</v>
      </c>
      <c r="E529" s="165" t="s">
        <v>754</v>
      </c>
      <c r="F529" s="65" t="n">
        <f aca="false" ca="false" dt2D="false" dtr="false" t="normal">SUM(G529:U529)</f>
        <v>85086.11</v>
      </c>
      <c r="G529" s="68" t="n">
        <v>0</v>
      </c>
      <c r="H529" s="68" t="n">
        <v>0</v>
      </c>
      <c r="I529" s="68" t="n">
        <v>0</v>
      </c>
      <c r="J529" s="68" t="n">
        <v>0</v>
      </c>
      <c r="K529" s="68" t="n">
        <v>0</v>
      </c>
      <c r="L529" s="68" t="n"/>
      <c r="M529" s="68" t="n">
        <v>0</v>
      </c>
      <c r="N529" s="68" t="n">
        <v>0</v>
      </c>
      <c r="O529" s="68" t="n"/>
      <c r="P529" s="68" t="n">
        <v>0</v>
      </c>
      <c r="Q529" s="68" t="n">
        <v>0</v>
      </c>
      <c r="R529" s="68" t="n">
        <v>0</v>
      </c>
      <c r="S529" s="68" t="n">
        <v>85086.11</v>
      </c>
      <c r="T529" s="63" t="n"/>
      <c r="U529" s="69" t="n"/>
      <c r="V529" s="55" t="n">
        <f aca="false" ca="false" dt2D="false" dtr="false" t="normal">COUNTIF(G529:R529, "&gt;0")</f>
        <v>0</v>
      </c>
    </row>
    <row customHeight="true" ht="15" outlineLevel="0" r="530">
      <c r="A530" s="59" t="n">
        <f aca="false" ca="false" dt2D="false" dtr="false" t="normal">+A529+1</f>
        <v>507</v>
      </c>
      <c r="B530" s="60" t="n">
        <f aca="false" ca="false" dt2D="false" dtr="false" t="normal">+B529+1</f>
        <v>188</v>
      </c>
      <c r="C530" s="70" t="s">
        <v>54</v>
      </c>
      <c r="D530" s="70" t="s">
        <v>509</v>
      </c>
      <c r="E530" s="165" t="s">
        <v>754</v>
      </c>
      <c r="F530" s="65" t="n">
        <f aca="false" ca="false" dt2D="false" dtr="false" t="normal">SUM(G530:U530)</f>
        <v>38875</v>
      </c>
      <c r="G530" s="68" t="n"/>
      <c r="H530" s="68" t="n"/>
      <c r="I530" s="68" t="n"/>
      <c r="J530" s="68" t="n"/>
      <c r="K530" s="68" t="n"/>
      <c r="L530" s="68" t="n"/>
      <c r="M530" s="68" t="n"/>
      <c r="N530" s="68" t="n"/>
      <c r="O530" s="68" t="n"/>
      <c r="P530" s="68" t="n"/>
      <c r="Q530" s="68" t="n"/>
      <c r="R530" s="68" t="n">
        <v>0</v>
      </c>
      <c r="S530" s="68" t="n">
        <v>38875</v>
      </c>
      <c r="T530" s="63" t="n"/>
      <c r="U530" s="69" t="n"/>
      <c r="V530" s="55" t="n">
        <f aca="false" ca="false" dt2D="false" dtr="false" t="normal">COUNTIF(G530:R530, "&gt;0")</f>
        <v>0</v>
      </c>
    </row>
    <row customHeight="true" ht="15" outlineLevel="0" r="531">
      <c r="A531" s="59" t="n">
        <f aca="false" ca="false" dt2D="false" dtr="false" t="normal">+A530+1</f>
        <v>508</v>
      </c>
      <c r="B531" s="60" t="n">
        <f aca="false" ca="false" dt2D="false" dtr="false" t="normal">+B530+1</f>
        <v>189</v>
      </c>
      <c r="C531" s="70" t="s">
        <v>54</v>
      </c>
      <c r="D531" s="70" t="s">
        <v>260</v>
      </c>
      <c r="E531" s="165" t="s">
        <v>754</v>
      </c>
      <c r="F531" s="65" t="n">
        <f aca="false" ca="false" dt2D="false" dtr="false" t="normal">SUM(G531:U531)</f>
        <v>201485.02</v>
      </c>
      <c r="G531" s="68" t="n"/>
      <c r="H531" s="68" t="n"/>
      <c r="I531" s="68" t="n"/>
      <c r="J531" s="68" t="n"/>
      <c r="K531" s="68" t="n"/>
      <c r="L531" s="68" t="n"/>
      <c r="M531" s="68" t="n"/>
      <c r="N531" s="68" t="n">
        <v>0</v>
      </c>
      <c r="O531" s="68" t="n">
        <v>0</v>
      </c>
      <c r="P531" s="68" t="n">
        <v>0</v>
      </c>
      <c r="Q531" s="68" t="n">
        <v>0</v>
      </c>
      <c r="R531" s="68" t="n">
        <v>0</v>
      </c>
      <c r="S531" s="68" t="n">
        <v>201485.02</v>
      </c>
      <c r="T531" s="63" t="n"/>
      <c r="U531" s="69" t="n"/>
      <c r="V531" s="55" t="n">
        <f aca="false" ca="false" dt2D="false" dtr="false" t="normal">COUNTIF(G531:R531, "&gt;0")</f>
        <v>0</v>
      </c>
    </row>
    <row customHeight="true" ht="15" outlineLevel="0" r="532">
      <c r="A532" s="59" t="n">
        <f aca="false" ca="false" dt2D="false" dtr="false" t="normal">+A531+1</f>
        <v>509</v>
      </c>
      <c r="B532" s="60" t="n">
        <f aca="false" ca="false" dt2D="false" dtr="false" t="normal">+B531+1</f>
        <v>190</v>
      </c>
      <c r="C532" s="70" t="s">
        <v>54</v>
      </c>
      <c r="D532" s="70" t="s">
        <v>354</v>
      </c>
      <c r="E532" s="165" t="s">
        <v>754</v>
      </c>
      <c r="F532" s="65" t="n">
        <f aca="false" ca="false" dt2D="false" dtr="false" t="normal">SUM(G532:U532)</f>
        <v>219113.18</v>
      </c>
      <c r="G532" s="68" t="n"/>
      <c r="H532" s="68" t="n"/>
      <c r="I532" s="68" t="n"/>
      <c r="J532" s="68" t="n"/>
      <c r="K532" s="68" t="n"/>
      <c r="L532" s="68" t="n"/>
      <c r="M532" s="68" t="n"/>
      <c r="N532" s="68" t="n">
        <v>0</v>
      </c>
      <c r="O532" s="68" t="n">
        <v>0</v>
      </c>
      <c r="P532" s="68" t="n">
        <v>0</v>
      </c>
      <c r="Q532" s="68" t="n">
        <v>0</v>
      </c>
      <c r="R532" s="68" t="n">
        <v>0</v>
      </c>
      <c r="S532" s="68" t="n">
        <v>219113.18</v>
      </c>
      <c r="T532" s="63" t="n"/>
      <c r="U532" s="69" t="n"/>
      <c r="V532" s="55" t="n">
        <f aca="false" ca="false" dt2D="false" dtr="false" t="normal">COUNTIF(G532:R532, "&gt;0")</f>
        <v>0</v>
      </c>
    </row>
    <row customHeight="true" ht="15" outlineLevel="0" r="533">
      <c r="A533" s="59" t="n">
        <f aca="false" ca="false" dt2D="false" dtr="false" t="normal">+A532+1</f>
        <v>510</v>
      </c>
      <c r="B533" s="60" t="n">
        <f aca="false" ca="false" dt2D="false" dtr="false" t="normal">+B532+1</f>
        <v>191</v>
      </c>
      <c r="C533" s="70" t="s">
        <v>54</v>
      </c>
      <c r="D533" s="70" t="s">
        <v>261</v>
      </c>
      <c r="E533" s="165" t="s">
        <v>754</v>
      </c>
      <c r="F533" s="65" t="n">
        <f aca="false" ca="false" dt2D="false" dtr="false" t="normal">SUM(G533:U533)</f>
        <v>71622.69</v>
      </c>
      <c r="G533" s="94" t="n"/>
      <c r="H533" s="94" t="n">
        <v>0</v>
      </c>
      <c r="I533" s="94" t="n"/>
      <c r="J533" s="94" t="n">
        <v>0</v>
      </c>
      <c r="K533" s="94" t="n">
        <v>0</v>
      </c>
      <c r="L533" s="94" t="n"/>
      <c r="M533" s="94" t="n"/>
      <c r="N533" s="94" t="n">
        <v>0</v>
      </c>
      <c r="O533" s="94" t="n">
        <v>0</v>
      </c>
      <c r="P533" s="94" t="n">
        <v>0</v>
      </c>
      <c r="Q533" s="94" t="n">
        <v>0</v>
      </c>
      <c r="R533" s="94" t="n">
        <v>0</v>
      </c>
      <c r="S533" s="94" t="n">
        <v>71622.69</v>
      </c>
      <c r="T533" s="94" t="n"/>
      <c r="U533" s="169" t="n"/>
      <c r="V533" s="55" t="n">
        <v>3</v>
      </c>
    </row>
    <row customHeight="true" ht="15" outlineLevel="0" r="534">
      <c r="A534" s="59" t="n">
        <f aca="false" ca="false" dt2D="false" dtr="false" t="normal">+A533+1</f>
        <v>511</v>
      </c>
      <c r="B534" s="60" t="n">
        <f aca="false" ca="false" dt2D="false" dtr="false" t="normal">+B533+1</f>
        <v>192</v>
      </c>
      <c r="C534" s="70" t="s">
        <v>54</v>
      </c>
      <c r="D534" s="70" t="s">
        <v>510</v>
      </c>
      <c r="E534" s="165" t="s">
        <v>754</v>
      </c>
      <c r="F534" s="65" t="n">
        <f aca="false" ca="false" dt2D="false" dtr="false" t="normal">SUM(G534:U534)</f>
        <v>172968.6</v>
      </c>
      <c r="G534" s="68" t="n">
        <v>0</v>
      </c>
      <c r="H534" s="68" t="n">
        <v>0</v>
      </c>
      <c r="I534" s="68" t="n"/>
      <c r="J534" s="68" t="n">
        <v>0</v>
      </c>
      <c r="K534" s="68" t="n">
        <v>0</v>
      </c>
      <c r="L534" s="68" t="n"/>
      <c r="M534" s="68" t="n">
        <v>0</v>
      </c>
      <c r="N534" s="68" t="n">
        <v>0</v>
      </c>
      <c r="O534" s="68" t="n">
        <v>0</v>
      </c>
      <c r="P534" s="68" t="n">
        <v>0</v>
      </c>
      <c r="Q534" s="68" t="n"/>
      <c r="R534" s="68" t="n">
        <v>0</v>
      </c>
      <c r="S534" s="68" t="n">
        <v>172968.6</v>
      </c>
      <c r="T534" s="63" t="n"/>
      <c r="U534" s="69" t="n"/>
      <c r="V534" s="55" t="n">
        <f aca="false" ca="false" dt2D="false" dtr="false" t="normal">COUNTIF(G534:R534, "&gt;0")</f>
        <v>0</v>
      </c>
    </row>
    <row customHeight="true" ht="15" outlineLevel="0" r="535">
      <c r="A535" s="59" t="n">
        <f aca="false" ca="false" dt2D="false" dtr="false" t="normal">+A534+1</f>
        <v>512</v>
      </c>
      <c r="B535" s="60" t="n">
        <f aca="false" ca="false" dt2D="false" dtr="false" t="normal">+B534+1</f>
        <v>193</v>
      </c>
      <c r="C535" s="70" t="s">
        <v>54</v>
      </c>
      <c r="D535" s="70" t="s">
        <v>511</v>
      </c>
      <c r="E535" s="165" t="s">
        <v>754</v>
      </c>
      <c r="F535" s="65" t="n">
        <f aca="false" ca="false" dt2D="false" dtr="false" t="normal">SUM(G535:U535)</f>
        <v>14660</v>
      </c>
      <c r="G535" s="68" t="n">
        <v>0</v>
      </c>
      <c r="H535" s="68" t="n">
        <v>0</v>
      </c>
      <c r="I535" s="68" t="n">
        <v>0</v>
      </c>
      <c r="J535" s="68" t="n">
        <v>0</v>
      </c>
      <c r="K535" s="68" t="n">
        <v>0</v>
      </c>
      <c r="L535" s="68" t="n"/>
      <c r="M535" s="68" t="n">
        <v>0</v>
      </c>
      <c r="N535" s="68" t="n">
        <v>0</v>
      </c>
      <c r="O535" s="68" t="n">
        <v>0</v>
      </c>
      <c r="P535" s="68" t="n"/>
      <c r="Q535" s="68" t="n">
        <v>0</v>
      </c>
      <c r="R535" s="68" t="n">
        <v>0</v>
      </c>
      <c r="S535" s="68" t="n">
        <v>14660</v>
      </c>
      <c r="T535" s="63" t="n"/>
      <c r="U535" s="69" t="n"/>
      <c r="V535" s="55" t="n">
        <f aca="false" ca="false" dt2D="false" dtr="false" t="normal">COUNTIF(G535:R535, "&gt;0")</f>
        <v>0</v>
      </c>
    </row>
    <row customHeight="true" ht="15" outlineLevel="0" r="536">
      <c r="A536" s="59" t="n">
        <f aca="false" ca="false" dt2D="false" dtr="false" t="normal">+A535+1</f>
        <v>513</v>
      </c>
      <c r="B536" s="60" t="n">
        <f aca="false" ca="false" dt2D="false" dtr="false" t="normal">+B535+1</f>
        <v>194</v>
      </c>
      <c r="C536" s="70" t="s">
        <v>54</v>
      </c>
      <c r="D536" s="70" t="s">
        <v>512</v>
      </c>
      <c r="E536" s="165" t="s">
        <v>754</v>
      </c>
      <c r="F536" s="65" t="n">
        <f aca="false" ca="false" dt2D="false" dtr="false" t="normal">SUM(G536:U536)</f>
        <v>11745</v>
      </c>
      <c r="G536" s="68" t="n">
        <v>0</v>
      </c>
      <c r="H536" s="68" t="n">
        <v>0</v>
      </c>
      <c r="I536" s="68" t="n">
        <v>0</v>
      </c>
      <c r="J536" s="68" t="n">
        <v>0</v>
      </c>
      <c r="K536" s="68" t="n">
        <v>0</v>
      </c>
      <c r="L536" s="68" t="n"/>
      <c r="M536" s="68" t="n">
        <v>0</v>
      </c>
      <c r="N536" s="68" t="n">
        <v>0</v>
      </c>
      <c r="O536" s="68" t="n">
        <v>0</v>
      </c>
      <c r="P536" s="68" t="n"/>
      <c r="Q536" s="68" t="n">
        <v>0</v>
      </c>
      <c r="R536" s="68" t="n">
        <v>0</v>
      </c>
      <c r="S536" s="68" t="n">
        <v>11745</v>
      </c>
      <c r="T536" s="63" t="n"/>
      <c r="U536" s="69" t="n"/>
      <c r="V536" s="55" t="n">
        <f aca="false" ca="false" dt2D="false" dtr="false" t="normal">COUNTIF(G536:R536, "&gt;0")</f>
        <v>0</v>
      </c>
    </row>
    <row customHeight="true" ht="15" outlineLevel="0" r="537">
      <c r="A537" s="59" t="n">
        <f aca="false" ca="false" dt2D="false" dtr="false" t="normal">+A536+1</f>
        <v>514</v>
      </c>
      <c r="B537" s="60" t="n">
        <f aca="false" ca="false" dt2D="false" dtr="false" t="normal">+B536+1</f>
        <v>195</v>
      </c>
      <c r="C537" s="70" t="s">
        <v>54</v>
      </c>
      <c r="D537" s="70" t="s">
        <v>513</v>
      </c>
      <c r="E537" s="165" t="s">
        <v>754</v>
      </c>
      <c r="F537" s="65" t="n">
        <f aca="false" ca="false" dt2D="false" dtr="false" t="normal">SUM(G537:U537)</f>
        <v>11669</v>
      </c>
      <c r="G537" s="68" t="n">
        <v>0</v>
      </c>
      <c r="H537" s="68" t="n">
        <v>0</v>
      </c>
      <c r="I537" s="68" t="n">
        <v>0</v>
      </c>
      <c r="J537" s="68" t="n">
        <v>0</v>
      </c>
      <c r="K537" s="68" t="n">
        <v>0</v>
      </c>
      <c r="L537" s="68" t="n"/>
      <c r="M537" s="68" t="n">
        <v>0</v>
      </c>
      <c r="N537" s="68" t="n">
        <v>0</v>
      </c>
      <c r="O537" s="68" t="n">
        <v>0</v>
      </c>
      <c r="P537" s="68" t="n"/>
      <c r="Q537" s="68" t="n">
        <v>0</v>
      </c>
      <c r="R537" s="68" t="n">
        <v>0</v>
      </c>
      <c r="S537" s="68" t="n">
        <v>11669</v>
      </c>
      <c r="T537" s="63" t="n"/>
      <c r="U537" s="69" t="n"/>
      <c r="V537" s="55" t="n">
        <f aca="false" ca="false" dt2D="false" dtr="false" t="normal">COUNTIF(G537:R537, "&gt;0")</f>
        <v>0</v>
      </c>
    </row>
    <row customHeight="true" ht="15" outlineLevel="0" r="538">
      <c r="A538" s="59" t="n">
        <f aca="false" ca="false" dt2D="false" dtr="false" t="normal">+A537+1</f>
        <v>515</v>
      </c>
      <c r="B538" s="60" t="n">
        <f aca="false" ca="false" dt2D="false" dtr="false" t="normal">+B537+1</f>
        <v>196</v>
      </c>
      <c r="C538" s="70" t="s">
        <v>54</v>
      </c>
      <c r="D538" s="70" t="s">
        <v>514</v>
      </c>
      <c r="E538" s="165" t="s">
        <v>754</v>
      </c>
      <c r="F538" s="65" t="n">
        <f aca="false" ca="false" dt2D="false" dtr="false" t="normal">SUM(G538:U538)</f>
        <v>12118</v>
      </c>
      <c r="G538" s="68" t="n">
        <v>0</v>
      </c>
      <c r="H538" s="68" t="n">
        <v>0</v>
      </c>
      <c r="I538" s="68" t="n">
        <v>0</v>
      </c>
      <c r="J538" s="68" t="n">
        <v>0</v>
      </c>
      <c r="K538" s="68" t="n">
        <v>0</v>
      </c>
      <c r="L538" s="68" t="n"/>
      <c r="M538" s="68" t="n">
        <v>0</v>
      </c>
      <c r="N538" s="68" t="n">
        <v>0</v>
      </c>
      <c r="O538" s="68" t="n">
        <v>0</v>
      </c>
      <c r="P538" s="68" t="n"/>
      <c r="Q538" s="68" t="n">
        <v>0</v>
      </c>
      <c r="R538" s="68" t="n">
        <v>0</v>
      </c>
      <c r="S538" s="68" t="n">
        <v>12118</v>
      </c>
      <c r="T538" s="63" t="n"/>
      <c r="U538" s="69" t="n"/>
      <c r="V538" s="55" t="n">
        <f aca="false" ca="false" dt2D="false" dtr="false" t="normal">COUNTIF(G538:R538, "&gt;0")</f>
        <v>0</v>
      </c>
    </row>
    <row customHeight="true" ht="15" outlineLevel="0" r="539">
      <c r="A539" s="59" t="n">
        <f aca="false" ca="false" dt2D="false" dtr="false" t="normal">+A538+1</f>
        <v>516</v>
      </c>
      <c r="B539" s="60" t="n">
        <f aca="false" ca="false" dt2D="false" dtr="false" t="normal">+B538+1</f>
        <v>197</v>
      </c>
      <c r="C539" s="70" t="s">
        <v>54</v>
      </c>
      <c r="D539" s="70" t="s">
        <v>268</v>
      </c>
      <c r="E539" s="165" t="s">
        <v>754</v>
      </c>
      <c r="F539" s="65" t="n">
        <f aca="false" ca="false" dt2D="false" dtr="false" t="normal">SUM(G539:U539)</f>
        <v>17309</v>
      </c>
      <c r="G539" s="68" t="n"/>
      <c r="H539" s="68" t="n"/>
      <c r="I539" s="68" t="n"/>
      <c r="J539" s="68" t="n"/>
      <c r="K539" s="68" t="n"/>
      <c r="L539" s="68" t="n"/>
      <c r="M539" s="68" t="n"/>
      <c r="N539" s="68" t="n">
        <v>0</v>
      </c>
      <c r="O539" s="68" t="n">
        <v>0</v>
      </c>
      <c r="P539" s="68" t="n">
        <v>0</v>
      </c>
      <c r="Q539" s="68" t="n">
        <v>0</v>
      </c>
      <c r="R539" s="68" t="n">
        <v>0</v>
      </c>
      <c r="S539" s="68" t="n">
        <v>17309</v>
      </c>
      <c r="T539" s="63" t="n"/>
      <c r="U539" s="69" t="n"/>
      <c r="V539" s="55" t="n">
        <f aca="false" ca="false" dt2D="false" dtr="false" t="normal">COUNTIF(G539:R539, "&gt;0")</f>
        <v>0</v>
      </c>
    </row>
    <row customHeight="true" ht="15" outlineLevel="0" r="540">
      <c r="A540" s="59" t="n">
        <f aca="false" ca="false" dt2D="false" dtr="false" t="normal">+A539+1</f>
        <v>517</v>
      </c>
      <c r="B540" s="60" t="n">
        <f aca="false" ca="false" dt2D="false" dtr="false" t="normal">+B539+1</f>
        <v>198</v>
      </c>
      <c r="C540" s="70" t="s">
        <v>54</v>
      </c>
      <c r="D540" s="70" t="s">
        <v>269</v>
      </c>
      <c r="E540" s="165" t="s">
        <v>754</v>
      </c>
      <c r="F540" s="65" t="n">
        <f aca="false" ca="false" dt2D="false" dtr="false" t="normal">SUM(G540:U540)</f>
        <v>19371</v>
      </c>
      <c r="G540" s="68" t="n">
        <v>0</v>
      </c>
      <c r="H540" s="68" t="n">
        <v>0</v>
      </c>
      <c r="I540" s="68" t="n">
        <v>0</v>
      </c>
      <c r="J540" s="68" t="n">
        <v>0</v>
      </c>
      <c r="K540" s="68" t="n">
        <v>0</v>
      </c>
      <c r="L540" s="68" t="n"/>
      <c r="M540" s="68" t="n">
        <v>0</v>
      </c>
      <c r="N540" s="68" t="n">
        <v>0</v>
      </c>
      <c r="O540" s="68" t="n"/>
      <c r="P540" s="68" t="n">
        <v>0</v>
      </c>
      <c r="Q540" s="68" t="n">
        <v>0</v>
      </c>
      <c r="R540" s="68" t="n">
        <v>0</v>
      </c>
      <c r="S540" s="68" t="n">
        <v>19371</v>
      </c>
      <c r="T540" s="63" t="n"/>
      <c r="U540" s="69" t="n"/>
      <c r="V540" s="55" t="n">
        <f aca="false" ca="false" dt2D="false" dtr="false" t="normal">COUNTIF(G540:R540, "&gt;0")</f>
        <v>0</v>
      </c>
    </row>
    <row customHeight="true" ht="15" outlineLevel="0" r="541">
      <c r="A541" s="59" t="n">
        <f aca="false" ca="false" dt2D="false" dtr="false" t="normal">+A540+1</f>
        <v>518</v>
      </c>
      <c r="B541" s="60" t="n">
        <f aca="false" ca="false" dt2D="false" dtr="false" t="normal">+B540+1</f>
        <v>199</v>
      </c>
      <c r="C541" s="70" t="s">
        <v>54</v>
      </c>
      <c r="D541" s="70" t="s">
        <v>270</v>
      </c>
      <c r="E541" s="165" t="s">
        <v>754</v>
      </c>
      <c r="F541" s="65" t="n">
        <f aca="false" ca="false" dt2D="false" dtr="false" t="normal">SUM(G541:U541)</f>
        <v>117947.23</v>
      </c>
      <c r="G541" s="68" t="n">
        <v>0</v>
      </c>
      <c r="H541" s="68" t="n">
        <v>0</v>
      </c>
      <c r="I541" s="68" t="n">
        <v>0</v>
      </c>
      <c r="J541" s="68" t="n">
        <v>0</v>
      </c>
      <c r="K541" s="68" t="n">
        <v>0</v>
      </c>
      <c r="L541" s="68" t="n"/>
      <c r="M541" s="68" t="n">
        <v>0</v>
      </c>
      <c r="N541" s="68" t="n">
        <v>0</v>
      </c>
      <c r="O541" s="68" t="n">
        <v>0</v>
      </c>
      <c r="P541" s="68" t="n">
        <v>0</v>
      </c>
      <c r="Q541" s="68" t="n"/>
      <c r="R541" s="68" t="n">
        <v>0</v>
      </c>
      <c r="S541" s="68" t="n">
        <v>117947.23</v>
      </c>
      <c r="T541" s="68" t="n"/>
      <c r="U541" s="69" t="n"/>
      <c r="V541" s="55" t="n">
        <f aca="false" ca="false" dt2D="false" dtr="false" t="normal">COUNTIF(G541:R541, "&gt;0")</f>
        <v>0</v>
      </c>
    </row>
    <row customHeight="true" ht="15" outlineLevel="0" r="542">
      <c r="A542" s="59" t="n">
        <f aca="false" ca="false" dt2D="false" dtr="false" t="normal">+A541+1</f>
        <v>519</v>
      </c>
      <c r="B542" s="60" t="n">
        <f aca="false" ca="false" dt2D="false" dtr="false" t="normal">+B541+1</f>
        <v>200</v>
      </c>
      <c r="C542" s="70" t="s">
        <v>54</v>
      </c>
      <c r="D542" s="70" t="s">
        <v>515</v>
      </c>
      <c r="E542" s="165" t="s">
        <v>754</v>
      </c>
      <c r="F542" s="65" t="n">
        <f aca="false" ca="false" dt2D="false" dtr="false" t="normal">SUM(G542:U542)</f>
        <v>128216.63</v>
      </c>
      <c r="G542" s="68" t="n">
        <v>0</v>
      </c>
      <c r="H542" s="68" t="n">
        <v>0</v>
      </c>
      <c r="I542" s="68" t="n">
        <v>0</v>
      </c>
      <c r="J542" s="68" t="n">
        <v>0</v>
      </c>
      <c r="K542" s="68" t="n">
        <v>0</v>
      </c>
      <c r="L542" s="68" t="n"/>
      <c r="M542" s="68" t="n">
        <v>0</v>
      </c>
      <c r="N542" s="68" t="n">
        <v>0</v>
      </c>
      <c r="O542" s="68" t="n">
        <v>0</v>
      </c>
      <c r="P542" s="68" t="n">
        <v>0</v>
      </c>
      <c r="Q542" s="68" t="n"/>
      <c r="R542" s="68" t="n">
        <v>0</v>
      </c>
      <c r="S542" s="68" t="n">
        <v>128216.63</v>
      </c>
      <c r="T542" s="68" t="n"/>
      <c r="U542" s="69" t="n"/>
      <c r="V542" s="55" t="n">
        <f aca="false" ca="false" dt2D="false" dtr="false" t="normal">COUNTIF(G542:R542, "&gt;0")</f>
        <v>0</v>
      </c>
    </row>
    <row customHeight="true" ht="15" outlineLevel="0" r="543">
      <c r="A543" s="59" t="n">
        <f aca="false" ca="false" dt2D="false" dtr="false" t="normal">+A542+1</f>
        <v>520</v>
      </c>
      <c r="B543" s="60" t="n">
        <f aca="false" ca="false" dt2D="false" dtr="false" t="normal">+B542+1</f>
        <v>201</v>
      </c>
      <c r="C543" s="70" t="s">
        <v>54</v>
      </c>
      <c r="D543" s="70" t="s">
        <v>516</v>
      </c>
      <c r="E543" s="165" t="s">
        <v>754</v>
      </c>
      <c r="F543" s="65" t="n">
        <f aca="false" ca="false" dt2D="false" dtr="false" t="normal">SUM(G543:U543)</f>
        <v>127571.55</v>
      </c>
      <c r="G543" s="68" t="n">
        <v>0</v>
      </c>
      <c r="H543" s="68" t="n">
        <v>0</v>
      </c>
      <c r="I543" s="68" t="n">
        <v>0</v>
      </c>
      <c r="J543" s="68" t="n">
        <v>0</v>
      </c>
      <c r="K543" s="68" t="n">
        <v>0</v>
      </c>
      <c r="L543" s="68" t="n"/>
      <c r="M543" s="68" t="n">
        <v>0</v>
      </c>
      <c r="N543" s="68" t="n">
        <v>0</v>
      </c>
      <c r="O543" s="68" t="n">
        <v>0</v>
      </c>
      <c r="P543" s="68" t="n">
        <v>0</v>
      </c>
      <c r="Q543" s="68" t="n"/>
      <c r="R543" s="68" t="n">
        <v>0</v>
      </c>
      <c r="S543" s="90" t="n">
        <v>103571.55</v>
      </c>
      <c r="T543" s="68" t="n">
        <v>24000</v>
      </c>
      <c r="U543" s="69" t="n"/>
      <c r="V543" s="55" t="n">
        <f aca="false" ca="false" dt2D="false" dtr="false" t="normal">COUNTIF(G543:R543, "&gt;0")</f>
        <v>0</v>
      </c>
    </row>
    <row customHeight="true" ht="15" outlineLevel="0" r="544">
      <c r="A544" s="59" t="n">
        <f aca="false" ca="false" dt2D="false" dtr="false" t="normal">+A543+1</f>
        <v>521</v>
      </c>
      <c r="B544" s="60" t="n">
        <f aca="false" ca="false" dt2D="false" dtr="false" t="normal">+B543+1</f>
        <v>202</v>
      </c>
      <c r="C544" s="70" t="s">
        <v>54</v>
      </c>
      <c r="D544" s="70" t="s">
        <v>517</v>
      </c>
      <c r="E544" s="165" t="s">
        <v>754</v>
      </c>
      <c r="F544" s="65" t="n">
        <f aca="false" ca="false" dt2D="false" dtr="false" t="normal">SUM(G544:U544)</f>
        <v>293332.21</v>
      </c>
      <c r="G544" s="68" t="n"/>
      <c r="H544" s="68" t="n"/>
      <c r="I544" s="68" t="n"/>
      <c r="J544" s="68" t="n"/>
      <c r="K544" s="68" t="n"/>
      <c r="L544" s="68" t="n"/>
      <c r="M544" s="68" t="n"/>
      <c r="N544" s="68" t="n">
        <v>0</v>
      </c>
      <c r="O544" s="68" t="n">
        <v>0</v>
      </c>
      <c r="P544" s="68" t="n">
        <v>0</v>
      </c>
      <c r="Q544" s="68" t="n">
        <v>0</v>
      </c>
      <c r="R544" s="68" t="n">
        <v>0</v>
      </c>
      <c r="S544" s="68" t="n">
        <v>293332.21</v>
      </c>
      <c r="T544" s="63" t="n"/>
      <c r="U544" s="69" t="n"/>
      <c r="V544" s="55" t="n">
        <f aca="false" ca="false" dt2D="false" dtr="false" t="normal">COUNTIF(G544:R544, "&gt;0")</f>
        <v>0</v>
      </c>
    </row>
    <row customHeight="true" ht="15" outlineLevel="0" r="545">
      <c r="A545" s="59" t="n">
        <f aca="false" ca="false" dt2D="false" dtr="false" t="normal">+A544+1</f>
        <v>522</v>
      </c>
      <c r="B545" s="60" t="n">
        <f aca="false" ca="false" dt2D="false" dtr="false" t="normal">+B544+1</f>
        <v>203</v>
      </c>
      <c r="C545" s="70" t="s">
        <v>54</v>
      </c>
      <c r="D545" s="70" t="s">
        <v>518</v>
      </c>
      <c r="E545" s="165" t="s">
        <v>754</v>
      </c>
      <c r="F545" s="65" t="n">
        <f aca="false" ca="false" dt2D="false" dtr="false" t="normal">SUM(G545:U545)</f>
        <v>20720</v>
      </c>
      <c r="G545" s="68" t="n"/>
      <c r="H545" s="68" t="n"/>
      <c r="I545" s="68" t="n"/>
      <c r="J545" s="68" t="n"/>
      <c r="K545" s="68" t="n"/>
      <c r="L545" s="68" t="n"/>
      <c r="M545" s="68" t="n"/>
      <c r="N545" s="68" t="n">
        <v>0</v>
      </c>
      <c r="O545" s="68" t="n">
        <v>0</v>
      </c>
      <c r="P545" s="68" t="n">
        <v>0</v>
      </c>
      <c r="Q545" s="68" t="n">
        <v>0</v>
      </c>
      <c r="R545" s="68" t="n">
        <v>0</v>
      </c>
      <c r="S545" s="68" t="n">
        <v>20720</v>
      </c>
      <c r="T545" s="63" t="n"/>
      <c r="U545" s="69" t="n"/>
      <c r="V545" s="55" t="n">
        <f aca="false" ca="false" dt2D="false" dtr="false" t="normal">COUNTIF(G545:R545, "&gt;0")</f>
        <v>0</v>
      </c>
    </row>
    <row customHeight="true" ht="15" outlineLevel="0" r="546">
      <c r="A546" s="59" t="n">
        <f aca="false" ca="false" dt2D="false" dtr="false" t="normal">+A545+1</f>
        <v>523</v>
      </c>
      <c r="B546" s="60" t="n">
        <f aca="false" ca="false" dt2D="false" dtr="false" t="normal">+B545+1</f>
        <v>204</v>
      </c>
      <c r="C546" s="70" t="s">
        <v>54</v>
      </c>
      <c r="D546" s="70" t="s">
        <v>519</v>
      </c>
      <c r="E546" s="165" t="s">
        <v>754</v>
      </c>
      <c r="F546" s="65" t="n">
        <f aca="false" ca="false" dt2D="false" dtr="false" t="normal">SUM(G546:U546)</f>
        <v>27408</v>
      </c>
      <c r="G546" s="68" t="n">
        <v>0</v>
      </c>
      <c r="H546" s="68" t="n">
        <v>0</v>
      </c>
      <c r="I546" s="68" t="n">
        <v>0</v>
      </c>
      <c r="J546" s="68" t="n">
        <v>0</v>
      </c>
      <c r="K546" s="68" t="n">
        <v>0</v>
      </c>
      <c r="L546" s="68" t="n"/>
      <c r="M546" s="68" t="n">
        <v>0</v>
      </c>
      <c r="N546" s="68" t="n">
        <v>0</v>
      </c>
      <c r="O546" s="68" t="n"/>
      <c r="P546" s="68" t="n"/>
      <c r="Q546" s="68" t="n"/>
      <c r="R546" s="68" t="n">
        <v>0</v>
      </c>
      <c r="S546" s="68" t="n">
        <v>27408</v>
      </c>
      <c r="T546" s="63" t="n"/>
      <c r="U546" s="69" t="n"/>
      <c r="V546" s="55" t="n">
        <f aca="false" ca="false" dt2D="false" dtr="false" t="normal">COUNTIF(G546:R546, "&gt;0")</f>
        <v>0</v>
      </c>
    </row>
    <row customHeight="true" ht="15" outlineLevel="0" r="547">
      <c r="A547" s="59" t="n">
        <f aca="false" ca="false" dt2D="false" dtr="false" t="normal">+A546+1</f>
        <v>524</v>
      </c>
      <c r="B547" s="60" t="n">
        <f aca="false" ca="false" dt2D="false" dtr="false" t="normal">+B546+1</f>
        <v>205</v>
      </c>
      <c r="C547" s="70" t="s">
        <v>54</v>
      </c>
      <c r="D547" s="70" t="s">
        <v>520</v>
      </c>
      <c r="E547" s="165" t="s">
        <v>754</v>
      </c>
      <c r="F547" s="65" t="n">
        <f aca="false" ca="false" dt2D="false" dtr="false" t="normal">SUM(G547:U547)</f>
        <v>19858</v>
      </c>
      <c r="G547" s="68" t="n"/>
      <c r="H547" s="68" t="n"/>
      <c r="I547" s="68" t="n"/>
      <c r="J547" s="68" t="n"/>
      <c r="K547" s="68" t="n"/>
      <c r="L547" s="68" t="n"/>
      <c r="M547" s="68" t="n"/>
      <c r="N547" s="68" t="n"/>
      <c r="O547" s="68" t="n"/>
      <c r="P547" s="68" t="n">
        <v>0</v>
      </c>
      <c r="Q547" s="68" t="n"/>
      <c r="R547" s="68" t="n">
        <v>0</v>
      </c>
      <c r="S547" s="68" t="n">
        <v>19858</v>
      </c>
      <c r="T547" s="63" t="n"/>
      <c r="U547" s="69" t="n"/>
      <c r="V547" s="55" t="n">
        <f aca="false" ca="false" dt2D="false" dtr="false" t="normal">COUNTIF(G547:R547, "&gt;0")</f>
        <v>0</v>
      </c>
    </row>
    <row customHeight="true" ht="15" outlineLevel="0" r="548">
      <c r="A548" s="59" t="n">
        <f aca="false" ca="false" dt2D="false" dtr="false" t="normal">+A547+1</f>
        <v>525</v>
      </c>
      <c r="B548" s="60" t="n">
        <f aca="false" ca="false" dt2D="false" dtr="false" t="normal">+B547+1</f>
        <v>206</v>
      </c>
      <c r="C548" s="70" t="s">
        <v>54</v>
      </c>
      <c r="D548" s="70" t="s">
        <v>521</v>
      </c>
      <c r="E548" s="165" t="s">
        <v>754</v>
      </c>
      <c r="F548" s="65" t="n">
        <f aca="false" ca="false" dt2D="false" dtr="false" t="normal">SUM(G548:U548)</f>
        <v>24113</v>
      </c>
      <c r="G548" s="68" t="n"/>
      <c r="H548" s="68" t="n"/>
      <c r="I548" s="68" t="n"/>
      <c r="J548" s="68" t="n"/>
      <c r="K548" s="68" t="n"/>
      <c r="L548" s="68" t="n"/>
      <c r="M548" s="68" t="n"/>
      <c r="N548" s="68" t="n"/>
      <c r="O548" s="68" t="n"/>
      <c r="P548" s="68" t="n">
        <v>0</v>
      </c>
      <c r="Q548" s="68" t="n">
        <v>0</v>
      </c>
      <c r="R548" s="68" t="n">
        <v>0</v>
      </c>
      <c r="S548" s="68" t="n">
        <v>24113</v>
      </c>
      <c r="T548" s="63" t="n"/>
      <c r="U548" s="69" t="n"/>
      <c r="V548" s="55" t="n">
        <f aca="false" ca="false" dt2D="false" dtr="false" t="normal">COUNTIF(G548:R548, "&gt;0")</f>
        <v>0</v>
      </c>
    </row>
    <row customHeight="true" ht="15" outlineLevel="0" r="549">
      <c r="A549" s="59" t="n">
        <f aca="false" ca="false" dt2D="false" dtr="false" t="normal">+A548+1</f>
        <v>526</v>
      </c>
      <c r="B549" s="60" t="n">
        <f aca="false" ca="false" dt2D="false" dtr="false" t="normal">+B548+1</f>
        <v>207</v>
      </c>
      <c r="C549" s="70" t="s">
        <v>54</v>
      </c>
      <c r="D549" s="70" t="s">
        <v>522</v>
      </c>
      <c r="E549" s="165" t="s">
        <v>754</v>
      </c>
      <c r="F549" s="65" t="n">
        <f aca="false" ca="false" dt2D="false" dtr="false" t="normal">SUM(G549:U549)</f>
        <v>18549</v>
      </c>
      <c r="G549" s="68" t="n"/>
      <c r="H549" s="68" t="n"/>
      <c r="I549" s="68" t="n"/>
      <c r="J549" s="68" t="n"/>
      <c r="K549" s="68" t="n"/>
      <c r="L549" s="68" t="n"/>
      <c r="M549" s="68" t="n"/>
      <c r="N549" s="68" t="n">
        <v>0</v>
      </c>
      <c r="O549" s="68" t="n">
        <v>0</v>
      </c>
      <c r="P549" s="68" t="n">
        <v>0</v>
      </c>
      <c r="Q549" s="68" t="n">
        <v>0</v>
      </c>
      <c r="R549" s="68" t="n">
        <v>0</v>
      </c>
      <c r="S549" s="68" t="n">
        <v>18549</v>
      </c>
      <c r="T549" s="63" t="n"/>
      <c r="U549" s="69" t="n"/>
      <c r="V549" s="55" t="n">
        <f aca="false" ca="false" dt2D="false" dtr="false" t="normal">COUNTIF(G549:R549, "&gt;0")</f>
        <v>0</v>
      </c>
    </row>
    <row customHeight="true" ht="15" outlineLevel="0" r="550">
      <c r="A550" s="59" t="n">
        <f aca="false" ca="false" dt2D="false" dtr="false" t="normal">+A549+1</f>
        <v>527</v>
      </c>
      <c r="B550" s="60" t="n">
        <f aca="false" ca="false" dt2D="false" dtr="false" t="normal">+B549+1</f>
        <v>208</v>
      </c>
      <c r="C550" s="70" t="s">
        <v>54</v>
      </c>
      <c r="D550" s="70" t="s">
        <v>523</v>
      </c>
      <c r="E550" s="165" t="s">
        <v>754</v>
      </c>
      <c r="F550" s="65" t="n">
        <f aca="false" ca="false" dt2D="false" dtr="false" t="normal">SUM(G550:U550)</f>
        <v>139114.26</v>
      </c>
      <c r="G550" s="68" t="n"/>
      <c r="H550" s="68" t="n"/>
      <c r="I550" s="68" t="n">
        <v>0</v>
      </c>
      <c r="J550" s="68" t="n">
        <v>0</v>
      </c>
      <c r="K550" s="68" t="n">
        <v>0</v>
      </c>
      <c r="L550" s="68" t="n"/>
      <c r="M550" s="68" t="n"/>
      <c r="N550" s="68" t="n">
        <v>0</v>
      </c>
      <c r="O550" s="68" t="n">
        <v>0</v>
      </c>
      <c r="P550" s="68" t="n">
        <v>0</v>
      </c>
      <c r="Q550" s="68" t="n"/>
      <c r="R550" s="68" t="n">
        <v>0</v>
      </c>
      <c r="S550" s="68" t="n">
        <v>139114.26</v>
      </c>
      <c r="T550" s="63" t="n"/>
      <c r="U550" s="69" t="n"/>
      <c r="V550" s="55" t="n">
        <f aca="false" ca="false" dt2D="false" dtr="false" t="normal">COUNTIF(G550:R550, "&gt;0")</f>
        <v>0</v>
      </c>
    </row>
    <row customHeight="true" ht="15" outlineLevel="0" r="551">
      <c r="A551" s="59" t="n">
        <f aca="false" ca="false" dt2D="false" dtr="false" t="normal">+A550+1</f>
        <v>528</v>
      </c>
      <c r="B551" s="60" t="n">
        <f aca="false" ca="false" dt2D="false" dtr="false" t="normal">+B550+1</f>
        <v>209</v>
      </c>
      <c r="C551" s="70" t="s">
        <v>54</v>
      </c>
      <c r="D551" s="70" t="s">
        <v>524</v>
      </c>
      <c r="E551" s="165" t="s">
        <v>754</v>
      </c>
      <c r="F551" s="65" t="n">
        <f aca="false" ca="false" dt2D="false" dtr="false" t="normal">SUM(G551:U551)</f>
        <v>14607</v>
      </c>
      <c r="G551" s="68" t="n">
        <v>0</v>
      </c>
      <c r="H551" s="68" t="n">
        <v>0</v>
      </c>
      <c r="I551" s="68" t="n">
        <v>0</v>
      </c>
      <c r="J551" s="68" t="n">
        <v>0</v>
      </c>
      <c r="K551" s="68" t="n">
        <v>0</v>
      </c>
      <c r="L551" s="68" t="n"/>
      <c r="M551" s="68" t="n">
        <v>0</v>
      </c>
      <c r="N551" s="68" t="n">
        <v>0</v>
      </c>
      <c r="O551" s="68" t="n">
        <v>0</v>
      </c>
      <c r="P551" s="68" t="n"/>
      <c r="Q551" s="68" t="n">
        <v>0</v>
      </c>
      <c r="R551" s="68" t="n">
        <v>0</v>
      </c>
      <c r="S551" s="68" t="n">
        <v>14607</v>
      </c>
      <c r="T551" s="63" t="n"/>
      <c r="U551" s="69" t="n"/>
      <c r="V551" s="55" t="n">
        <f aca="false" ca="false" dt2D="false" dtr="false" t="normal">COUNTIF(G551:R551, "&gt;0")</f>
        <v>0</v>
      </c>
    </row>
    <row customHeight="true" ht="15" outlineLevel="0" r="552">
      <c r="A552" s="59" t="n">
        <f aca="false" ca="false" dt2D="false" dtr="false" t="normal">+A551+1</f>
        <v>529</v>
      </c>
      <c r="B552" s="60" t="n">
        <f aca="false" ca="false" dt2D="false" dtr="false" t="normal">+B551+1</f>
        <v>210</v>
      </c>
      <c r="C552" s="70" t="s">
        <v>54</v>
      </c>
      <c r="D552" s="70" t="s">
        <v>525</v>
      </c>
      <c r="E552" s="165" t="s">
        <v>754</v>
      </c>
      <c r="F552" s="65" t="n">
        <f aca="false" ca="false" dt2D="false" dtr="false" t="normal">SUM(G552:U552)</f>
        <v>28974</v>
      </c>
      <c r="G552" s="68" t="n">
        <v>0</v>
      </c>
      <c r="H552" s="68" t="n">
        <v>0</v>
      </c>
      <c r="I552" s="68" t="n">
        <v>0</v>
      </c>
      <c r="J552" s="68" t="n">
        <v>0</v>
      </c>
      <c r="K552" s="68" t="n">
        <v>0</v>
      </c>
      <c r="L552" s="68" t="n"/>
      <c r="M552" s="68" t="n">
        <v>0</v>
      </c>
      <c r="N552" s="68" t="n">
        <v>0</v>
      </c>
      <c r="O552" s="68" t="n">
        <v>0</v>
      </c>
      <c r="P552" s="68" t="n"/>
      <c r="Q552" s="68" t="n">
        <v>0</v>
      </c>
      <c r="R552" s="68" t="n">
        <v>0</v>
      </c>
      <c r="S552" s="68" t="n">
        <v>28974</v>
      </c>
      <c r="T552" s="63" t="n"/>
      <c r="U552" s="69" t="n"/>
      <c r="V552" s="55" t="n">
        <f aca="false" ca="false" dt2D="false" dtr="false" t="normal">COUNTIF(G552:R552, "&gt;0")</f>
        <v>0</v>
      </c>
    </row>
    <row customHeight="true" ht="15" outlineLevel="0" r="553">
      <c r="A553" s="59" t="n">
        <f aca="false" ca="false" dt2D="false" dtr="false" t="normal">+A552+1</f>
        <v>530</v>
      </c>
      <c r="B553" s="60" t="n">
        <f aca="false" ca="false" dt2D="false" dtr="false" t="normal">+B552+1</f>
        <v>211</v>
      </c>
      <c r="C553" s="70" t="s">
        <v>54</v>
      </c>
      <c r="D553" s="70" t="s">
        <v>526</v>
      </c>
      <c r="E553" s="165" t="s">
        <v>754</v>
      </c>
      <c r="F553" s="65" t="n">
        <f aca="false" ca="false" dt2D="false" dtr="false" t="normal">SUM(G553:U553)</f>
        <v>30620</v>
      </c>
      <c r="G553" s="68" t="n"/>
      <c r="H553" s="68" t="n"/>
      <c r="I553" s="68" t="n"/>
      <c r="J553" s="68" t="n"/>
      <c r="K553" s="68" t="n"/>
      <c r="L553" s="68" t="n"/>
      <c r="M553" s="68" t="n"/>
      <c r="N553" s="68" t="n"/>
      <c r="O553" s="68" t="n"/>
      <c r="P553" s="68" t="n"/>
      <c r="Q553" s="68" t="n">
        <v>0</v>
      </c>
      <c r="R553" s="68" t="n">
        <v>0</v>
      </c>
      <c r="S553" s="68" t="n">
        <v>30620</v>
      </c>
      <c r="T553" s="63" t="n"/>
      <c r="U553" s="69" t="n"/>
      <c r="V553" s="55" t="n">
        <f aca="false" ca="false" dt2D="false" dtr="false" t="normal">COUNTIF(G553:R553, "&gt;0")</f>
        <v>0</v>
      </c>
    </row>
    <row customHeight="true" ht="15" outlineLevel="0" r="554">
      <c r="A554" s="59" t="n">
        <f aca="false" ca="false" dt2D="false" dtr="false" t="normal">+A553+1</f>
        <v>531</v>
      </c>
      <c r="B554" s="60" t="n">
        <f aca="false" ca="false" dt2D="false" dtr="false" t="normal">+B553+1</f>
        <v>212</v>
      </c>
      <c r="C554" s="70" t="s">
        <v>54</v>
      </c>
      <c r="D554" s="70" t="s">
        <v>527</v>
      </c>
      <c r="E554" s="165" t="s">
        <v>754</v>
      </c>
      <c r="F554" s="65" t="n">
        <f aca="false" ca="false" dt2D="false" dtr="false" t="normal">SUM(G554:U554)</f>
        <v>26496</v>
      </c>
      <c r="G554" s="68" t="n"/>
      <c r="H554" s="68" t="n"/>
      <c r="I554" s="68" t="n"/>
      <c r="J554" s="68" t="n"/>
      <c r="K554" s="68" t="n"/>
      <c r="L554" s="68" t="n"/>
      <c r="M554" s="68" t="n"/>
      <c r="N554" s="68" t="n"/>
      <c r="O554" s="68" t="n"/>
      <c r="P554" s="68" t="n"/>
      <c r="Q554" s="68" t="n"/>
      <c r="R554" s="68" t="n">
        <v>0</v>
      </c>
      <c r="S554" s="68" t="n">
        <v>26496</v>
      </c>
      <c r="T554" s="63" t="n"/>
      <c r="U554" s="69" t="n"/>
      <c r="V554" s="55" t="n">
        <f aca="false" ca="false" dt2D="false" dtr="false" t="normal">COUNTIF(G554:R554, "&gt;0")</f>
        <v>0</v>
      </c>
    </row>
    <row customHeight="true" ht="15" outlineLevel="0" r="555">
      <c r="A555" s="59" t="n">
        <f aca="false" ca="false" dt2D="false" dtr="false" t="normal">+A554+1</f>
        <v>532</v>
      </c>
      <c r="B555" s="60" t="n">
        <f aca="false" ca="false" dt2D="false" dtr="false" t="normal">+B554+1</f>
        <v>213</v>
      </c>
      <c r="C555" s="70" t="s">
        <v>54</v>
      </c>
      <c r="D555" s="70" t="s">
        <v>528</v>
      </c>
      <c r="E555" s="165" t="s">
        <v>754</v>
      </c>
      <c r="F555" s="65" t="n">
        <f aca="false" ca="false" dt2D="false" dtr="false" t="normal">SUM(G555:U555)</f>
        <v>25790</v>
      </c>
      <c r="G555" s="68" t="n"/>
      <c r="H555" s="68" t="n"/>
      <c r="I555" s="68" t="n"/>
      <c r="J555" s="68" t="n"/>
      <c r="K555" s="68" t="n"/>
      <c r="L555" s="68" t="n"/>
      <c r="M555" s="68" t="n"/>
      <c r="N555" s="68" t="n"/>
      <c r="O555" s="68" t="n"/>
      <c r="P555" s="68" t="n"/>
      <c r="Q555" s="68" t="n"/>
      <c r="R555" s="68" t="n">
        <v>0</v>
      </c>
      <c r="S555" s="68" t="n">
        <v>25790</v>
      </c>
      <c r="T555" s="63" t="n"/>
      <c r="U555" s="69" t="n"/>
      <c r="V555" s="55" t="n">
        <f aca="false" ca="false" dt2D="false" dtr="false" t="normal">COUNTIF(G555:R555, "&gt;0")</f>
        <v>0</v>
      </c>
    </row>
    <row customHeight="true" ht="15" outlineLevel="0" r="556">
      <c r="A556" s="59" t="n">
        <f aca="false" ca="false" dt2D="false" dtr="false" t="normal">+A555+1</f>
        <v>533</v>
      </c>
      <c r="B556" s="60" t="n">
        <f aca="false" ca="false" dt2D="false" dtr="false" t="normal">+B555+1</f>
        <v>214</v>
      </c>
      <c r="C556" s="70" t="s">
        <v>54</v>
      </c>
      <c r="D556" s="70" t="s">
        <v>213</v>
      </c>
      <c r="E556" s="165" t="s">
        <v>754</v>
      </c>
      <c r="F556" s="65" t="n">
        <f aca="false" ca="false" dt2D="false" dtr="false" t="normal">SUM(G556:U556)</f>
        <v>174038.74</v>
      </c>
      <c r="G556" s="68" t="n"/>
      <c r="H556" s="68" t="n"/>
      <c r="I556" s="68" t="n"/>
      <c r="J556" s="68" t="n"/>
      <c r="K556" s="68" t="n"/>
      <c r="L556" s="68" t="n"/>
      <c r="M556" s="68" t="n"/>
      <c r="N556" s="68" t="n"/>
      <c r="O556" s="68" t="n"/>
      <c r="P556" s="68" t="n"/>
      <c r="Q556" s="68" t="n"/>
      <c r="R556" s="68" t="n">
        <v>0</v>
      </c>
      <c r="S556" s="68" t="n">
        <v>174038.74</v>
      </c>
      <c r="T556" s="68" t="n"/>
      <c r="U556" s="69" t="n"/>
      <c r="V556" s="55" t="n">
        <f aca="false" ca="false" dt2D="false" dtr="false" t="normal">COUNTIF(G556:R556, "&gt;0")</f>
        <v>0</v>
      </c>
    </row>
    <row customHeight="true" ht="15" outlineLevel="0" r="557">
      <c r="A557" s="59" t="n">
        <f aca="false" ca="false" dt2D="false" dtr="false" t="normal">+A556+1</f>
        <v>534</v>
      </c>
      <c r="B557" s="60" t="n">
        <f aca="false" ca="false" dt2D="false" dtr="false" t="normal">+B556+1</f>
        <v>215</v>
      </c>
      <c r="C557" s="70" t="s">
        <v>54</v>
      </c>
      <c r="D557" s="70" t="s">
        <v>529</v>
      </c>
      <c r="E557" s="165" t="s">
        <v>754</v>
      </c>
      <c r="F557" s="65" t="n">
        <f aca="false" ca="false" dt2D="false" dtr="false" t="normal">SUM(G557:U557)</f>
        <v>28604</v>
      </c>
      <c r="G557" s="68" t="n"/>
      <c r="H557" s="68" t="n"/>
      <c r="I557" s="68" t="n"/>
      <c r="J557" s="68" t="n"/>
      <c r="K557" s="68" t="n"/>
      <c r="L557" s="68" t="n"/>
      <c r="M557" s="68" t="n"/>
      <c r="N557" s="68" t="n"/>
      <c r="O557" s="68" t="n"/>
      <c r="P557" s="68" t="n"/>
      <c r="Q557" s="68" t="n"/>
      <c r="R557" s="68" t="n">
        <v>0</v>
      </c>
      <c r="S557" s="68" t="n">
        <v>28604</v>
      </c>
      <c r="T557" s="63" t="n"/>
      <c r="U557" s="69" t="n"/>
      <c r="V557" s="55" t="n">
        <f aca="false" ca="false" dt2D="false" dtr="false" t="normal">COUNTIF(G557:R557, "&gt;0")</f>
        <v>0</v>
      </c>
    </row>
    <row customHeight="true" ht="15" outlineLevel="0" r="558">
      <c r="A558" s="59" t="n">
        <f aca="false" ca="false" dt2D="false" dtr="false" t="normal">+A557+1</f>
        <v>535</v>
      </c>
      <c r="B558" s="60" t="n">
        <f aca="false" ca="false" dt2D="false" dtr="false" t="normal">+B557+1</f>
        <v>216</v>
      </c>
      <c r="C558" s="70" t="s">
        <v>54</v>
      </c>
      <c r="D558" s="70" t="s">
        <v>530</v>
      </c>
      <c r="E558" s="165" t="s">
        <v>754</v>
      </c>
      <c r="F558" s="65" t="n">
        <f aca="false" ca="false" dt2D="false" dtr="false" t="normal">SUM(G558:U558)</f>
        <v>201124.1</v>
      </c>
      <c r="G558" s="68" t="n">
        <v>0</v>
      </c>
      <c r="H558" s="68" t="n">
        <v>0</v>
      </c>
      <c r="I558" s="68" t="n">
        <v>0</v>
      </c>
      <c r="J558" s="68" t="n">
        <v>0</v>
      </c>
      <c r="K558" s="68" t="n">
        <v>0</v>
      </c>
      <c r="L558" s="68" t="n"/>
      <c r="M558" s="68" t="n">
        <v>0</v>
      </c>
      <c r="N558" s="68" t="n">
        <v>0</v>
      </c>
      <c r="O558" s="68" t="n">
        <v>0</v>
      </c>
      <c r="P558" s="68" t="n">
        <v>0</v>
      </c>
      <c r="Q558" s="68" t="n"/>
      <c r="R558" s="68" t="n">
        <v>0</v>
      </c>
      <c r="S558" s="68" t="n">
        <v>177124.1</v>
      </c>
      <c r="T558" s="68" t="n">
        <v>24000</v>
      </c>
      <c r="U558" s="69" t="n"/>
      <c r="V558" s="55" t="n">
        <f aca="false" ca="false" dt2D="false" dtr="false" t="normal">COUNTIF(G558:R558, "&gt;0")</f>
        <v>0</v>
      </c>
    </row>
    <row customHeight="true" ht="15" outlineLevel="0" r="559">
      <c r="A559" s="59" t="n">
        <f aca="false" ca="false" dt2D="false" dtr="false" t="normal">+A558+1</f>
        <v>536</v>
      </c>
      <c r="B559" s="60" t="n">
        <f aca="false" ca="false" dt2D="false" dtr="false" t="normal">+B558+1</f>
        <v>217</v>
      </c>
      <c r="C559" s="70" t="s">
        <v>54</v>
      </c>
      <c r="D559" s="70" t="s">
        <v>72</v>
      </c>
      <c r="E559" s="165" t="s">
        <v>754</v>
      </c>
      <c r="F559" s="65" t="n">
        <f aca="false" ca="false" dt2D="false" dtr="false" t="normal">SUM(G559:U559)</f>
        <v>126965.05</v>
      </c>
      <c r="G559" s="68" t="n">
        <v>0</v>
      </c>
      <c r="H559" s="68" t="n">
        <v>0</v>
      </c>
      <c r="I559" s="68" t="n">
        <v>0</v>
      </c>
      <c r="J559" s="68" t="n">
        <v>0</v>
      </c>
      <c r="K559" s="68" t="n">
        <v>0</v>
      </c>
      <c r="L559" s="68" t="n"/>
      <c r="M559" s="68" t="n">
        <v>0</v>
      </c>
      <c r="N559" s="68" t="n">
        <v>0</v>
      </c>
      <c r="O559" s="68" t="n">
        <v>0</v>
      </c>
      <c r="P559" s="68" t="n">
        <v>0</v>
      </c>
      <c r="Q559" s="68" t="n"/>
      <c r="R559" s="68" t="n">
        <v>0</v>
      </c>
      <c r="S559" s="68" t="n">
        <v>102965.05</v>
      </c>
      <c r="T559" s="68" t="n">
        <v>24000</v>
      </c>
      <c r="U559" s="69" t="n"/>
      <c r="V559" s="55" t="n">
        <f aca="false" ca="false" dt2D="false" dtr="false" t="normal">COUNTIF(G559:R559, "&gt;0")</f>
        <v>0</v>
      </c>
    </row>
    <row customHeight="true" ht="15" outlineLevel="0" r="560">
      <c r="A560" s="59" t="n">
        <f aca="false" ca="false" dt2D="false" dtr="false" t="normal">+A559+1</f>
        <v>537</v>
      </c>
      <c r="B560" s="60" t="n">
        <f aca="false" ca="false" dt2D="false" dtr="false" t="normal">+B559+1</f>
        <v>218</v>
      </c>
      <c r="C560" s="70" t="s">
        <v>54</v>
      </c>
      <c r="D560" s="70" t="s">
        <v>531</v>
      </c>
      <c r="E560" s="165" t="s">
        <v>754</v>
      </c>
      <c r="F560" s="65" t="n">
        <f aca="false" ca="false" dt2D="false" dtr="false" t="normal">SUM(G560:U560)</f>
        <v>12952</v>
      </c>
      <c r="G560" s="68" t="n">
        <v>0</v>
      </c>
      <c r="H560" s="68" t="n">
        <v>0</v>
      </c>
      <c r="I560" s="68" t="n"/>
      <c r="J560" s="68" t="n">
        <v>0</v>
      </c>
      <c r="K560" s="68" t="n">
        <v>0</v>
      </c>
      <c r="L560" s="68" t="n"/>
      <c r="M560" s="68" t="n">
        <v>0</v>
      </c>
      <c r="N560" s="68" t="n">
        <v>0</v>
      </c>
      <c r="O560" s="68" t="n">
        <v>0</v>
      </c>
      <c r="P560" s="68" t="n">
        <v>0</v>
      </c>
      <c r="Q560" s="68" t="n">
        <v>0</v>
      </c>
      <c r="R560" s="68" t="n">
        <v>0</v>
      </c>
      <c r="S560" s="68" t="n">
        <v>12952</v>
      </c>
      <c r="T560" s="63" t="n"/>
      <c r="U560" s="69" t="n"/>
      <c r="V560" s="55" t="n">
        <f aca="false" ca="false" dt2D="false" dtr="false" t="normal">COUNTIF(G560:R560, "&gt;0")</f>
        <v>0</v>
      </c>
    </row>
    <row customHeight="true" ht="15" outlineLevel="0" r="561">
      <c r="A561" s="59" t="n">
        <f aca="false" ca="false" dt2D="false" dtr="false" t="normal">+A560+1</f>
        <v>538</v>
      </c>
      <c r="B561" s="60" t="n">
        <f aca="false" ca="false" dt2D="false" dtr="false" t="normal">+B560+1</f>
        <v>219</v>
      </c>
      <c r="C561" s="70" t="s">
        <v>54</v>
      </c>
      <c r="D561" s="70" t="s">
        <v>532</v>
      </c>
      <c r="E561" s="165" t="s">
        <v>754</v>
      </c>
      <c r="F561" s="65" t="n">
        <f aca="false" ca="false" dt2D="false" dtr="false" t="normal">SUM(G561:U561)</f>
        <v>17837</v>
      </c>
      <c r="G561" s="68" t="n">
        <v>0</v>
      </c>
      <c r="H561" s="68" t="n">
        <v>0</v>
      </c>
      <c r="I561" s="68" t="n"/>
      <c r="J561" s="68" t="n">
        <v>0</v>
      </c>
      <c r="K561" s="68" t="n">
        <v>0</v>
      </c>
      <c r="L561" s="68" t="n"/>
      <c r="M561" s="68" t="n">
        <v>0</v>
      </c>
      <c r="N561" s="68" t="n">
        <v>0</v>
      </c>
      <c r="O561" s="68" t="n">
        <v>0</v>
      </c>
      <c r="P561" s="68" t="n">
        <v>0</v>
      </c>
      <c r="Q561" s="68" t="n">
        <v>0</v>
      </c>
      <c r="R561" s="68" t="n">
        <v>0</v>
      </c>
      <c r="S561" s="68" t="n">
        <v>17837</v>
      </c>
      <c r="T561" s="63" t="n"/>
      <c r="U561" s="69" t="n"/>
      <c r="V561" s="55" t="n">
        <f aca="false" ca="false" dt2D="false" dtr="false" t="normal">COUNTIF(G561:R561, "&gt;0")</f>
        <v>0</v>
      </c>
    </row>
    <row customHeight="true" ht="15" outlineLevel="0" r="562">
      <c r="A562" s="59" t="n">
        <f aca="false" ca="false" dt2D="false" dtr="false" t="normal">+A561+1</f>
        <v>539</v>
      </c>
      <c r="B562" s="60" t="n">
        <f aca="false" ca="false" dt2D="false" dtr="false" t="normal">+B561+1</f>
        <v>220</v>
      </c>
      <c r="C562" s="70" t="s">
        <v>54</v>
      </c>
      <c r="D562" s="70" t="s">
        <v>75</v>
      </c>
      <c r="E562" s="165" t="s">
        <v>754</v>
      </c>
      <c r="F562" s="65" t="n">
        <f aca="false" ca="false" dt2D="false" dtr="false" t="normal">SUM(G562:U562)</f>
        <v>17109</v>
      </c>
      <c r="G562" s="68" t="n"/>
      <c r="H562" s="68" t="n"/>
      <c r="I562" s="68" t="n"/>
      <c r="J562" s="68" t="n"/>
      <c r="K562" s="68" t="n"/>
      <c r="L562" s="68" t="n"/>
      <c r="M562" s="68" t="n"/>
      <c r="N562" s="68" t="n">
        <v>0</v>
      </c>
      <c r="O562" s="68" t="n">
        <v>0</v>
      </c>
      <c r="P562" s="68" t="n">
        <v>0</v>
      </c>
      <c r="Q562" s="68" t="n">
        <v>0</v>
      </c>
      <c r="R562" s="68" t="n">
        <v>0</v>
      </c>
      <c r="S562" s="68" t="n">
        <v>17109</v>
      </c>
      <c r="T562" s="63" t="n"/>
      <c r="U562" s="69" t="n"/>
      <c r="V562" s="55" t="n">
        <f aca="false" ca="false" dt2D="false" dtr="false" t="normal">COUNTIF(G562:R562, "&gt;0")</f>
        <v>0</v>
      </c>
    </row>
    <row customHeight="true" ht="15" outlineLevel="0" r="563">
      <c r="A563" s="59" t="n">
        <f aca="false" ca="false" dt2D="false" dtr="false" t="normal">+A562+1</f>
        <v>540</v>
      </c>
      <c r="B563" s="60" t="n">
        <f aca="false" ca="false" dt2D="false" dtr="false" t="normal">+B562+1</f>
        <v>221</v>
      </c>
      <c r="C563" s="70" t="s">
        <v>54</v>
      </c>
      <c r="D563" s="70" t="s">
        <v>533</v>
      </c>
      <c r="E563" s="165" t="s">
        <v>754</v>
      </c>
      <c r="F563" s="65" t="n">
        <f aca="false" ca="false" dt2D="false" dtr="false" t="normal">SUM(G563:U563)</f>
        <v>181323.9</v>
      </c>
      <c r="G563" s="68" t="n"/>
      <c r="H563" s="68" t="n"/>
      <c r="I563" s="68" t="n"/>
      <c r="J563" s="68" t="n"/>
      <c r="K563" s="68" t="n"/>
      <c r="L563" s="68" t="n"/>
      <c r="M563" s="68" t="n"/>
      <c r="N563" s="68" t="n">
        <v>0</v>
      </c>
      <c r="O563" s="68" t="n">
        <v>0</v>
      </c>
      <c r="P563" s="68" t="n">
        <v>0</v>
      </c>
      <c r="Q563" s="68" t="n">
        <v>0</v>
      </c>
      <c r="R563" s="68" t="n">
        <v>0</v>
      </c>
      <c r="S563" s="68" t="n">
        <v>181323.9</v>
      </c>
      <c r="T563" s="63" t="n"/>
      <c r="U563" s="69" t="n"/>
      <c r="V563" s="55" t="n">
        <f aca="false" ca="false" dt2D="false" dtr="false" t="normal">COUNTIF(G563:R563, "&gt;0")</f>
        <v>0</v>
      </c>
    </row>
    <row customHeight="true" ht="15" outlineLevel="0" r="564">
      <c r="A564" s="59" t="n">
        <f aca="false" ca="false" dt2D="false" dtr="false" t="normal">+A563+1</f>
        <v>541</v>
      </c>
      <c r="B564" s="60" t="n">
        <f aca="false" ca="false" dt2D="false" dtr="false" t="normal">+B563+1</f>
        <v>222</v>
      </c>
      <c r="C564" s="70" t="s">
        <v>54</v>
      </c>
      <c r="D564" s="70" t="s">
        <v>76</v>
      </c>
      <c r="E564" s="165" t="s">
        <v>754</v>
      </c>
      <c r="F564" s="65" t="n">
        <f aca="false" ca="false" dt2D="false" dtr="false" t="normal">SUM(G564:U564)</f>
        <v>16996</v>
      </c>
      <c r="G564" s="68" t="n"/>
      <c r="H564" s="68" t="n"/>
      <c r="I564" s="68" t="n"/>
      <c r="J564" s="68" t="n"/>
      <c r="K564" s="68" t="n"/>
      <c r="L564" s="68" t="n"/>
      <c r="M564" s="68" t="n"/>
      <c r="N564" s="68" t="n">
        <v>0</v>
      </c>
      <c r="O564" s="68" t="n">
        <v>0</v>
      </c>
      <c r="P564" s="68" t="n">
        <v>0</v>
      </c>
      <c r="Q564" s="68" t="n">
        <v>0</v>
      </c>
      <c r="R564" s="68" t="n">
        <v>0</v>
      </c>
      <c r="S564" s="68" t="n">
        <v>16996</v>
      </c>
      <c r="T564" s="63" t="n"/>
      <c r="U564" s="69" t="n"/>
      <c r="V564" s="55" t="n">
        <f aca="false" ca="false" dt2D="false" dtr="false" t="normal">COUNTIF(G564:R564, "&gt;0")</f>
        <v>0</v>
      </c>
    </row>
    <row customHeight="true" ht="15" outlineLevel="0" r="565">
      <c r="A565" s="59" t="n">
        <f aca="false" ca="false" dt2D="false" dtr="false" t="normal">+A564+1</f>
        <v>542</v>
      </c>
      <c r="B565" s="60" t="n">
        <f aca="false" ca="false" dt2D="false" dtr="false" t="normal">+B564+1</f>
        <v>223</v>
      </c>
      <c r="C565" s="70" t="s">
        <v>54</v>
      </c>
      <c r="D565" s="70" t="s">
        <v>534</v>
      </c>
      <c r="E565" s="165" t="s">
        <v>754</v>
      </c>
      <c r="F565" s="65" t="n">
        <f aca="false" ca="false" dt2D="false" dtr="false" t="normal">SUM(G565:U565)</f>
        <v>18845</v>
      </c>
      <c r="G565" s="68" t="n"/>
      <c r="H565" s="68" t="n"/>
      <c r="I565" s="68" t="n"/>
      <c r="J565" s="68" t="n"/>
      <c r="K565" s="68" t="n"/>
      <c r="L565" s="68" t="n"/>
      <c r="M565" s="68" t="n"/>
      <c r="N565" s="68" t="n"/>
      <c r="O565" s="68" t="n"/>
      <c r="P565" s="68" t="n"/>
      <c r="Q565" s="68" t="n"/>
      <c r="R565" s="68" t="n"/>
      <c r="S565" s="68" t="n">
        <v>18845</v>
      </c>
      <c r="T565" s="63" t="n"/>
      <c r="U565" s="69" t="n"/>
      <c r="V565" s="55" t="n">
        <f aca="false" ca="false" dt2D="false" dtr="false" t="normal">COUNTIF(G565:R565, "&gt;0")</f>
        <v>0</v>
      </c>
    </row>
    <row customHeight="true" ht="15" outlineLevel="0" r="566">
      <c r="A566" s="59" t="n">
        <f aca="false" ca="false" dt2D="false" dtr="false" t="normal">+A565+1</f>
        <v>543</v>
      </c>
      <c r="B566" s="60" t="n">
        <f aca="false" ca="false" dt2D="false" dtr="false" t="normal">+B565+1</f>
        <v>224</v>
      </c>
      <c r="C566" s="70" t="s">
        <v>78</v>
      </c>
      <c r="D566" s="70" t="s">
        <v>535</v>
      </c>
      <c r="E566" s="165" t="s">
        <v>754</v>
      </c>
      <c r="F566" s="65" t="n">
        <f aca="false" ca="false" dt2D="false" dtr="false" t="normal">SUM(G566:U566)</f>
        <v>177748.76</v>
      </c>
      <c r="G566" s="68" t="n"/>
      <c r="H566" s="68" t="n"/>
      <c r="I566" s="68" t="n"/>
      <c r="J566" s="68" t="n"/>
      <c r="K566" s="68" t="n"/>
      <c r="L566" s="68" t="n"/>
      <c r="M566" s="68" t="n"/>
      <c r="N566" s="68" t="n"/>
      <c r="O566" s="68" t="n"/>
      <c r="P566" s="68" t="n"/>
      <c r="Q566" s="68" t="n"/>
      <c r="R566" s="68" t="n"/>
      <c r="S566" s="68" t="n">
        <v>177748.76</v>
      </c>
      <c r="T566" s="68" t="n"/>
      <c r="U566" s="69" t="n"/>
      <c r="V566" s="55" t="n">
        <f aca="false" ca="false" dt2D="false" dtr="false" t="normal">COUNTIF(G566:R566, "&gt;0")</f>
        <v>0</v>
      </c>
    </row>
    <row customHeight="true" ht="15" outlineLevel="0" r="567">
      <c r="A567" s="59" t="n">
        <f aca="false" ca="false" dt2D="false" dtr="false" t="normal">+A566+1</f>
        <v>544</v>
      </c>
      <c r="B567" s="60" t="n">
        <f aca="false" ca="false" dt2D="false" dtr="false" t="normal">+B566+1</f>
        <v>225</v>
      </c>
      <c r="C567" s="70" t="s">
        <v>78</v>
      </c>
      <c r="D567" s="70" t="s">
        <v>536</v>
      </c>
      <c r="E567" s="165" t="s">
        <v>754</v>
      </c>
      <c r="F567" s="65" t="n">
        <f aca="false" ca="false" dt2D="false" dtr="false" t="normal">SUM(G567:U567)</f>
        <v>9360.51</v>
      </c>
      <c r="G567" s="68" t="n">
        <v>0</v>
      </c>
      <c r="H567" s="68" t="n">
        <v>0</v>
      </c>
      <c r="I567" s="68" t="n"/>
      <c r="J567" s="68" t="n">
        <v>0</v>
      </c>
      <c r="K567" s="68" t="n">
        <v>0</v>
      </c>
      <c r="L567" s="68" t="n"/>
      <c r="M567" s="68" t="n">
        <v>0</v>
      </c>
      <c r="N567" s="68" t="n">
        <v>0</v>
      </c>
      <c r="O567" s="68" t="n">
        <v>0</v>
      </c>
      <c r="P567" s="68" t="n">
        <v>0</v>
      </c>
      <c r="Q567" s="68" t="n">
        <v>0</v>
      </c>
      <c r="R567" s="68" t="n">
        <v>0</v>
      </c>
      <c r="S567" s="94" t="n">
        <v>9360.51</v>
      </c>
      <c r="T567" s="68" t="n"/>
      <c r="U567" s="69" t="n"/>
      <c r="V567" s="55" t="n">
        <f aca="false" ca="false" dt2D="false" dtr="false" t="normal">COUNTIF(G567:R567, "&gt;0")</f>
        <v>0</v>
      </c>
    </row>
    <row customHeight="true" ht="15" outlineLevel="0" r="568">
      <c r="A568" s="59" t="n">
        <f aca="false" ca="false" dt2D="false" dtr="false" t="normal">+A567+1</f>
        <v>545</v>
      </c>
      <c r="B568" s="60" t="n">
        <f aca="false" ca="false" dt2D="false" dtr="false" t="normal">+B567+1</f>
        <v>226</v>
      </c>
      <c r="C568" s="70" t="s">
        <v>78</v>
      </c>
      <c r="D568" s="70" t="s">
        <v>537</v>
      </c>
      <c r="E568" s="165" t="s">
        <v>754</v>
      </c>
      <c r="F568" s="65" t="n">
        <f aca="false" ca="false" dt2D="false" dtr="false" t="normal">SUM(G568:U568)</f>
        <v>31492.39</v>
      </c>
      <c r="G568" s="68" t="n"/>
      <c r="H568" s="68" t="n"/>
      <c r="I568" s="68" t="n"/>
      <c r="J568" s="68" t="n"/>
      <c r="K568" s="68" t="n">
        <v>0</v>
      </c>
      <c r="L568" s="68" t="n"/>
      <c r="M568" s="68" t="n">
        <v>0</v>
      </c>
      <c r="N568" s="68" t="n">
        <v>0</v>
      </c>
      <c r="O568" s="68" t="n">
        <v>0</v>
      </c>
      <c r="P568" s="68" t="n">
        <v>0</v>
      </c>
      <c r="Q568" s="68" t="n">
        <v>0</v>
      </c>
      <c r="R568" s="68" t="n">
        <v>0</v>
      </c>
      <c r="S568" s="68" t="n">
        <v>31492.39</v>
      </c>
      <c r="T568" s="63" t="n"/>
      <c r="U568" s="69" t="n"/>
      <c r="V568" s="55" t="n">
        <f aca="false" ca="false" dt2D="false" dtr="false" t="normal">COUNTIF(G568:R568, "&gt;0")</f>
        <v>0</v>
      </c>
    </row>
    <row customHeight="true" ht="15" outlineLevel="0" r="569">
      <c r="A569" s="59" t="n">
        <f aca="false" ca="false" dt2D="false" dtr="false" t="normal">+A568+1</f>
        <v>546</v>
      </c>
      <c r="B569" s="60" t="n">
        <f aca="false" ca="false" dt2D="false" dtr="false" t="normal">+B568+1</f>
        <v>227</v>
      </c>
      <c r="C569" s="70" t="s">
        <v>78</v>
      </c>
      <c r="D569" s="70" t="s">
        <v>406</v>
      </c>
      <c r="E569" s="1" t="n">
        <v>2021</v>
      </c>
      <c r="F569" s="65" t="n">
        <f aca="false" ca="false" dt2D="false" dtr="false" t="normal">SUM(G569:U569)</f>
        <v>184016.59</v>
      </c>
      <c r="G569" s="68" t="n"/>
      <c r="H569" s="68" t="n"/>
      <c r="I569" s="68" t="n"/>
      <c r="J569" s="68" t="n"/>
      <c r="K569" s="68" t="n"/>
      <c r="L569" s="68" t="n"/>
      <c r="M569" s="68" t="n"/>
      <c r="N569" s="68" t="n"/>
      <c r="O569" s="68" t="n"/>
      <c r="P569" s="68" t="n">
        <v>0</v>
      </c>
      <c r="Q569" s="68" t="n"/>
      <c r="R569" s="68" t="n"/>
      <c r="S569" s="68" t="n">
        <v>184016.59</v>
      </c>
      <c r="T569" s="63" t="n"/>
      <c r="U569" s="69" t="n"/>
      <c r="V569" s="55" t="n"/>
    </row>
    <row customHeight="true" ht="15" outlineLevel="0" r="570">
      <c r="A570" s="59" t="n">
        <f aca="false" ca="false" dt2D="false" dtr="false" t="normal">+A569+1</f>
        <v>547</v>
      </c>
      <c r="B570" s="60" t="n">
        <f aca="false" ca="false" dt2D="false" dtr="false" t="normal">+B569+1</f>
        <v>228</v>
      </c>
      <c r="C570" s="70" t="s">
        <v>78</v>
      </c>
      <c r="D570" s="70" t="s">
        <v>538</v>
      </c>
      <c r="E570" s="165" t="s">
        <v>754</v>
      </c>
      <c r="F570" s="65" t="n">
        <f aca="false" ca="false" dt2D="false" dtr="false" t="normal">SUM(G570:U570)</f>
        <v>242925.7</v>
      </c>
      <c r="G570" s="68" t="n"/>
      <c r="H570" s="68" t="n"/>
      <c r="I570" s="68" t="n"/>
      <c r="J570" s="68" t="n"/>
      <c r="K570" s="68" t="n"/>
      <c r="L570" s="68" t="n"/>
      <c r="M570" s="68" t="n"/>
      <c r="N570" s="68" t="n"/>
      <c r="O570" s="68" t="n"/>
      <c r="P570" s="68" t="n"/>
      <c r="Q570" s="68" t="n"/>
      <c r="R570" s="68" t="n"/>
      <c r="S570" s="68" t="n">
        <v>242925.7</v>
      </c>
      <c r="T570" s="63" t="n"/>
      <c r="U570" s="69" t="n"/>
      <c r="V570" s="55" t="n">
        <f aca="false" ca="false" dt2D="false" dtr="false" t="normal">COUNTIF(G570:R570, "&gt;0")</f>
        <v>0</v>
      </c>
    </row>
    <row customHeight="true" ht="15" outlineLevel="0" r="571">
      <c r="A571" s="59" t="n">
        <f aca="false" ca="false" dt2D="false" dtr="false" t="normal">+A570+1</f>
        <v>548</v>
      </c>
      <c r="B571" s="60" t="n">
        <f aca="false" ca="false" dt2D="false" dtr="false" t="normal">+B570+1</f>
        <v>229</v>
      </c>
      <c r="C571" s="70" t="s">
        <v>78</v>
      </c>
      <c r="D571" s="70" t="s">
        <v>539</v>
      </c>
      <c r="E571" s="165" t="s">
        <v>754</v>
      </c>
      <c r="F571" s="65" t="n">
        <f aca="false" ca="false" dt2D="false" dtr="false" t="normal">SUM(G571:U571)</f>
        <v>47554</v>
      </c>
      <c r="G571" s="68" t="n"/>
      <c r="H571" s="68" t="n"/>
      <c r="I571" s="68" t="n"/>
      <c r="J571" s="68" t="n"/>
      <c r="K571" s="68" t="n"/>
      <c r="L571" s="68" t="n"/>
      <c r="M571" s="68" t="n"/>
      <c r="N571" s="68" t="n">
        <v>0</v>
      </c>
      <c r="O571" s="68" t="n">
        <v>0</v>
      </c>
      <c r="P571" s="68" t="n">
        <v>0</v>
      </c>
      <c r="Q571" s="68" t="n">
        <v>0</v>
      </c>
      <c r="R571" s="68" t="n"/>
      <c r="S571" s="68" t="n">
        <v>47554</v>
      </c>
      <c r="T571" s="63" t="n"/>
      <c r="U571" s="69" t="n"/>
      <c r="V571" s="55" t="n">
        <f aca="false" ca="false" dt2D="false" dtr="false" t="normal">COUNTIF(G571:R571, "&gt;0")</f>
        <v>0</v>
      </c>
    </row>
    <row customHeight="true" ht="15" outlineLevel="0" r="572">
      <c r="A572" s="59" t="n">
        <f aca="false" ca="false" dt2D="false" dtr="false" t="normal">+A571+1</f>
        <v>549</v>
      </c>
      <c r="B572" s="60" t="n">
        <f aca="false" ca="false" dt2D="false" dtr="false" t="normal">+B571+1</f>
        <v>230</v>
      </c>
      <c r="C572" s="70" t="s">
        <v>78</v>
      </c>
      <c r="D572" s="70" t="s">
        <v>540</v>
      </c>
      <c r="E572" s="165" t="s">
        <v>754</v>
      </c>
      <c r="F572" s="65" t="n">
        <f aca="false" ca="false" dt2D="false" dtr="false" t="normal">SUM(G572:U572)</f>
        <v>294405.35</v>
      </c>
      <c r="G572" s="68" t="n"/>
      <c r="H572" s="68" t="n"/>
      <c r="I572" s="68" t="n"/>
      <c r="J572" s="68" t="n"/>
      <c r="K572" s="68" t="n"/>
      <c r="L572" s="68" t="n"/>
      <c r="M572" s="68" t="n"/>
      <c r="N572" s="68" t="n"/>
      <c r="O572" s="68" t="n"/>
      <c r="P572" s="68" t="n"/>
      <c r="Q572" s="68" t="n"/>
      <c r="R572" s="68" t="n"/>
      <c r="S572" s="68" t="n">
        <v>294405.35</v>
      </c>
      <c r="T572" s="63" t="n"/>
      <c r="U572" s="69" t="n"/>
      <c r="V572" s="55" t="n">
        <f aca="false" ca="false" dt2D="false" dtr="false" t="normal">COUNTIF(G572:R572, "&gt;0")</f>
        <v>0</v>
      </c>
    </row>
    <row customHeight="true" ht="15" outlineLevel="0" r="573">
      <c r="A573" s="59" t="n">
        <f aca="false" ca="false" dt2D="false" dtr="false" t="normal">+A572+1</f>
        <v>550</v>
      </c>
      <c r="B573" s="60" t="n">
        <f aca="false" ca="false" dt2D="false" dtr="false" t="normal">+B572+1</f>
        <v>231</v>
      </c>
      <c r="C573" s="70" t="s">
        <v>78</v>
      </c>
      <c r="D573" s="70" t="s">
        <v>541</v>
      </c>
      <c r="E573" s="165" t="s">
        <v>754</v>
      </c>
      <c r="F573" s="65" t="n">
        <f aca="false" ca="false" dt2D="false" dtr="false" t="normal">SUM(G573:U573)</f>
        <v>235990.99</v>
      </c>
      <c r="G573" s="68" t="n">
        <v>0</v>
      </c>
      <c r="H573" s="68" t="n">
        <v>0</v>
      </c>
      <c r="I573" s="68" t="n"/>
      <c r="J573" s="68" t="n">
        <v>0</v>
      </c>
      <c r="K573" s="68" t="n">
        <v>0</v>
      </c>
      <c r="L573" s="68" t="n"/>
      <c r="M573" s="68" t="n">
        <v>0</v>
      </c>
      <c r="N573" s="68" t="n">
        <v>0</v>
      </c>
      <c r="O573" s="68" t="n"/>
      <c r="P573" s="68" t="n"/>
      <c r="Q573" s="68" t="n"/>
      <c r="R573" s="68" t="n">
        <v>0</v>
      </c>
      <c r="S573" s="68" t="n">
        <v>235990.99</v>
      </c>
      <c r="T573" s="63" t="n"/>
      <c r="U573" s="69" t="n"/>
      <c r="V573" s="55" t="n">
        <f aca="false" ca="false" dt2D="false" dtr="false" t="normal">COUNTIF(G573:R573, "&gt;0")</f>
        <v>0</v>
      </c>
    </row>
    <row customHeight="true" ht="15" outlineLevel="0" r="574">
      <c r="A574" s="59" t="n">
        <f aca="false" ca="false" dt2D="false" dtr="false" t="normal">+A573+1</f>
        <v>551</v>
      </c>
      <c r="B574" s="60" t="n">
        <f aca="false" ca="false" dt2D="false" dtr="false" t="normal">+B573+1</f>
        <v>232</v>
      </c>
      <c r="C574" s="70" t="s">
        <v>78</v>
      </c>
      <c r="D574" s="70" t="s">
        <v>221</v>
      </c>
      <c r="E574" s="165" t="s">
        <v>754</v>
      </c>
      <c r="F574" s="65" t="n">
        <f aca="false" ca="false" dt2D="false" dtr="false" t="normal">SUM(G574:U574)</f>
        <v>93203.45</v>
      </c>
      <c r="G574" s="68" t="n">
        <v>0</v>
      </c>
      <c r="H574" s="68" t="n">
        <v>0</v>
      </c>
      <c r="I574" s="68" t="n">
        <v>0</v>
      </c>
      <c r="J574" s="68" t="n">
        <v>0</v>
      </c>
      <c r="K574" s="68" t="n"/>
      <c r="L574" s="68" t="n"/>
      <c r="M574" s="68" t="n">
        <v>0</v>
      </c>
      <c r="N574" s="68" t="n">
        <v>0</v>
      </c>
      <c r="O574" s="68" t="n">
        <v>0</v>
      </c>
      <c r="P574" s="68" t="n">
        <v>0</v>
      </c>
      <c r="Q574" s="68" t="n">
        <v>0</v>
      </c>
      <c r="R574" s="68" t="n">
        <v>0</v>
      </c>
      <c r="S574" s="68" t="n">
        <v>93203.45</v>
      </c>
      <c r="T574" s="63" t="n"/>
      <c r="U574" s="69" t="n"/>
      <c r="V574" s="55" t="n">
        <f aca="false" ca="false" dt2D="false" dtr="false" t="normal">COUNTIF(G574:R574, "&gt;0")</f>
        <v>0</v>
      </c>
    </row>
    <row customHeight="true" ht="15" outlineLevel="0" r="575">
      <c r="A575" s="59" t="n">
        <f aca="false" ca="false" dt2D="false" dtr="false" t="normal">+A574+1</f>
        <v>552</v>
      </c>
      <c r="B575" s="60" t="n">
        <f aca="false" ca="false" dt2D="false" dtr="false" t="normal">+B574+1</f>
        <v>233</v>
      </c>
      <c r="C575" s="70" t="s">
        <v>78</v>
      </c>
      <c r="D575" s="70" t="s">
        <v>542</v>
      </c>
      <c r="E575" s="165" t="s">
        <v>754</v>
      </c>
      <c r="F575" s="65" t="n">
        <f aca="false" ca="false" dt2D="false" dtr="false" t="normal">SUM(G575:U575)</f>
        <v>27348</v>
      </c>
      <c r="G575" s="70" t="n">
        <v>0</v>
      </c>
      <c r="H575" s="70" t="n">
        <v>0</v>
      </c>
      <c r="I575" s="70" t="n">
        <v>0</v>
      </c>
      <c r="J575" s="70" t="n">
        <v>0</v>
      </c>
      <c r="K575" s="70" t="n">
        <v>0</v>
      </c>
      <c r="L575" s="70" t="n"/>
      <c r="M575" s="70" t="n">
        <v>0</v>
      </c>
      <c r="N575" s="70" t="n">
        <v>0</v>
      </c>
      <c r="O575" s="70" t="n"/>
      <c r="P575" s="70" t="n">
        <v>0</v>
      </c>
      <c r="Q575" s="70" t="n">
        <v>0</v>
      </c>
      <c r="R575" s="70" t="n">
        <v>0</v>
      </c>
      <c r="S575" s="68" t="n">
        <v>27348</v>
      </c>
      <c r="T575" s="70" t="n"/>
      <c r="U575" s="170" t="n"/>
      <c r="V575" s="55" t="n">
        <f aca="false" ca="false" dt2D="false" dtr="false" t="normal">COUNTIF(G575:R575, "&gt;0")</f>
        <v>0</v>
      </c>
    </row>
    <row customHeight="true" ht="15" outlineLevel="0" r="576">
      <c r="A576" s="59" t="n">
        <f aca="false" ca="false" dt2D="false" dtr="false" t="normal">+A575+1</f>
        <v>553</v>
      </c>
      <c r="B576" s="60" t="n">
        <f aca="false" ca="false" dt2D="false" dtr="false" t="normal">+B575+1</f>
        <v>234</v>
      </c>
      <c r="C576" s="70" t="s">
        <v>78</v>
      </c>
      <c r="D576" s="70" t="s">
        <v>543</v>
      </c>
      <c r="E576" s="165" t="s">
        <v>754</v>
      </c>
      <c r="F576" s="65" t="n">
        <f aca="false" ca="false" dt2D="false" dtr="false" t="normal">SUM(G576:U576)</f>
        <v>175458.19</v>
      </c>
      <c r="G576" s="68" t="n"/>
      <c r="H576" s="68" t="n"/>
      <c r="I576" s="68" t="n"/>
      <c r="J576" s="68" t="n"/>
      <c r="K576" s="68" t="n"/>
      <c r="L576" s="68" t="n"/>
      <c r="M576" s="68" t="n"/>
      <c r="N576" s="68" t="n"/>
      <c r="O576" s="68" t="n"/>
      <c r="P576" s="68" t="n"/>
      <c r="Q576" s="68" t="n"/>
      <c r="R576" s="68" t="n"/>
      <c r="S576" s="68" t="n">
        <v>175458.19</v>
      </c>
      <c r="T576" s="63" t="n"/>
      <c r="U576" s="69" t="n"/>
      <c r="V576" s="55" t="n">
        <f aca="false" ca="false" dt2D="false" dtr="false" t="normal">COUNTIF(G576:R576, "&gt;0")</f>
        <v>0</v>
      </c>
    </row>
    <row customHeight="true" ht="15" outlineLevel="0" r="577">
      <c r="A577" s="59" t="n">
        <f aca="false" ca="false" dt2D="false" dtr="false" t="normal">+A576+1</f>
        <v>554</v>
      </c>
      <c r="B577" s="60" t="n">
        <f aca="false" ca="false" dt2D="false" dtr="false" t="normal">+B576+1</f>
        <v>235</v>
      </c>
      <c r="C577" s="70" t="s">
        <v>78</v>
      </c>
      <c r="D577" s="70" t="s">
        <v>544</v>
      </c>
      <c r="E577" s="165" t="s">
        <v>754</v>
      </c>
      <c r="F577" s="65" t="n">
        <f aca="false" ca="false" dt2D="false" dtr="false" t="normal">SUM(G577:U577)</f>
        <v>185105.35</v>
      </c>
      <c r="G577" s="68" t="n"/>
      <c r="H577" s="68" t="n"/>
      <c r="I577" s="68" t="n"/>
      <c r="J577" s="68" t="n"/>
      <c r="K577" s="68" t="n"/>
      <c r="L577" s="68" t="n"/>
      <c r="M577" s="68" t="n"/>
      <c r="N577" s="68" t="n"/>
      <c r="O577" s="68" t="n"/>
      <c r="P577" s="68" t="n"/>
      <c r="Q577" s="68" t="n"/>
      <c r="R577" s="68" t="n"/>
      <c r="S577" s="68" t="n">
        <v>185105.35</v>
      </c>
      <c r="T577" s="63" t="n"/>
      <c r="U577" s="69" t="n"/>
      <c r="V577" s="55" t="n">
        <f aca="false" ca="false" dt2D="false" dtr="false" t="normal">COUNTIF(G577:R577, "&gt;0")</f>
        <v>0</v>
      </c>
    </row>
    <row customHeight="true" ht="15" outlineLevel="0" r="578">
      <c r="A578" s="59" t="n">
        <f aca="false" ca="false" dt2D="false" dtr="false" t="normal">+A577+1</f>
        <v>555</v>
      </c>
      <c r="B578" s="60" t="n">
        <f aca="false" ca="false" dt2D="false" dtr="false" t="normal">+B577+1</f>
        <v>236</v>
      </c>
      <c r="C578" s="70" t="s">
        <v>78</v>
      </c>
      <c r="D578" s="70" t="s">
        <v>545</v>
      </c>
      <c r="E578" s="165" t="s">
        <v>754</v>
      </c>
      <c r="F578" s="65" t="n">
        <f aca="false" ca="false" dt2D="false" dtr="false" t="normal">SUM(G578:U578)</f>
        <v>259567.49</v>
      </c>
      <c r="G578" s="68" t="n"/>
      <c r="H578" s="68" t="n"/>
      <c r="I578" s="68" t="n"/>
      <c r="J578" s="68" t="n"/>
      <c r="K578" s="68" t="n"/>
      <c r="L578" s="68" t="n"/>
      <c r="M578" s="68" t="n"/>
      <c r="N578" s="68" t="n"/>
      <c r="O578" s="68" t="n"/>
      <c r="P578" s="68" t="n"/>
      <c r="Q578" s="68" t="n"/>
      <c r="R578" s="68" t="n"/>
      <c r="S578" s="68" t="n">
        <v>259567.49</v>
      </c>
      <c r="T578" s="63" t="n"/>
      <c r="U578" s="69" t="n"/>
      <c r="V578" s="55" t="n">
        <f aca="false" ca="false" dt2D="false" dtr="false" t="normal">COUNTIF(G578:R578, "&gt;0")</f>
        <v>0</v>
      </c>
    </row>
    <row customHeight="true" ht="15" outlineLevel="0" r="579">
      <c r="A579" s="59" t="n">
        <f aca="false" ca="false" dt2D="false" dtr="false" t="normal">+A578+1</f>
        <v>556</v>
      </c>
      <c r="B579" s="60" t="n">
        <f aca="false" ca="false" dt2D="false" dtr="false" t="normal">+B578+1</f>
        <v>237</v>
      </c>
      <c r="C579" s="70" t="s">
        <v>78</v>
      </c>
      <c r="D579" s="70" t="s">
        <v>546</v>
      </c>
      <c r="E579" s="165" t="s">
        <v>754</v>
      </c>
      <c r="F579" s="65" t="n">
        <f aca="false" ca="false" dt2D="false" dtr="false" t="normal">SUM(G579:U579)</f>
        <v>103210.2</v>
      </c>
      <c r="G579" s="68" t="n"/>
      <c r="H579" s="68" t="n"/>
      <c r="I579" s="68" t="n"/>
      <c r="J579" s="68" t="n"/>
      <c r="K579" s="68" t="n"/>
      <c r="L579" s="68" t="n"/>
      <c r="M579" s="68" t="n">
        <v>0</v>
      </c>
      <c r="N579" s="68" t="n">
        <v>0</v>
      </c>
      <c r="O579" s="68" t="n">
        <v>0</v>
      </c>
      <c r="P579" s="68" t="n">
        <v>0</v>
      </c>
      <c r="Q579" s="68" t="n">
        <v>0</v>
      </c>
      <c r="R579" s="68" t="n">
        <v>0</v>
      </c>
      <c r="S579" s="68" t="n">
        <v>103210.2</v>
      </c>
      <c r="T579" s="63" t="n"/>
      <c r="U579" s="69" t="n"/>
      <c r="V579" s="55" t="n">
        <f aca="false" ca="false" dt2D="false" dtr="false" t="normal">COUNTIF(G579:R579, "&gt;0")</f>
        <v>0</v>
      </c>
    </row>
    <row customHeight="true" ht="15" outlineLevel="0" r="580">
      <c r="A580" s="59" t="n">
        <f aca="false" ca="false" dt2D="false" dtr="false" t="normal">+A579+1</f>
        <v>557</v>
      </c>
      <c r="B580" s="60" t="n">
        <f aca="false" ca="false" dt2D="false" dtr="false" t="normal">+B579+1</f>
        <v>238</v>
      </c>
      <c r="C580" s="70" t="s">
        <v>78</v>
      </c>
      <c r="D580" s="70" t="s">
        <v>547</v>
      </c>
      <c r="E580" s="165" t="s">
        <v>754</v>
      </c>
      <c r="F580" s="65" t="n">
        <f aca="false" ca="false" dt2D="false" dtr="false" t="normal">SUM(G580:U580)</f>
        <v>86252.57</v>
      </c>
      <c r="G580" s="68" t="n"/>
      <c r="H580" s="68" t="n"/>
      <c r="I580" s="68" t="n"/>
      <c r="J580" s="68" t="n"/>
      <c r="K580" s="68" t="n"/>
      <c r="L580" s="68" t="n"/>
      <c r="M580" s="68" t="n"/>
      <c r="N580" s="68" t="n"/>
      <c r="O580" s="68" t="n"/>
      <c r="P580" s="68" t="n"/>
      <c r="Q580" s="68" t="n"/>
      <c r="R580" s="68" t="n"/>
      <c r="S580" s="68" t="n">
        <v>86252.57</v>
      </c>
      <c r="T580" s="68" t="n"/>
      <c r="U580" s="69" t="n"/>
      <c r="V580" s="55" t="n">
        <f aca="false" ca="false" dt2D="false" dtr="false" t="normal">COUNTIF(G580:R580, "&gt;0")</f>
        <v>0</v>
      </c>
    </row>
    <row customHeight="true" ht="15" outlineLevel="0" r="581">
      <c r="A581" s="59" t="n">
        <f aca="false" ca="false" dt2D="false" dtr="false" t="normal">+A580+1</f>
        <v>558</v>
      </c>
      <c r="B581" s="60" t="n">
        <f aca="false" ca="false" dt2D="false" dtr="false" t="normal">+B580+1</f>
        <v>239</v>
      </c>
      <c r="C581" s="70" t="s">
        <v>78</v>
      </c>
      <c r="D581" s="70" t="s">
        <v>548</v>
      </c>
      <c r="E581" s="165" t="s">
        <v>754</v>
      </c>
      <c r="F581" s="65" t="n">
        <f aca="false" ca="false" dt2D="false" dtr="false" t="normal">SUM(G581:U581)</f>
        <v>96406.2</v>
      </c>
      <c r="G581" s="68" t="n"/>
      <c r="H581" s="68" t="n"/>
      <c r="I581" s="68" t="n"/>
      <c r="J581" s="68" t="n"/>
      <c r="K581" s="68" t="n"/>
      <c r="L581" s="68" t="n"/>
      <c r="M581" s="68" t="n"/>
      <c r="N581" s="68" t="n"/>
      <c r="O581" s="68" t="n"/>
      <c r="P581" s="68" t="n"/>
      <c r="Q581" s="68" t="n"/>
      <c r="R581" s="68" t="n"/>
      <c r="S581" s="68" t="n">
        <v>96406.2</v>
      </c>
      <c r="T581" s="63" t="n"/>
      <c r="U581" s="69" t="n"/>
      <c r="V581" s="55" t="n">
        <f aca="false" ca="false" dt2D="false" dtr="false" t="normal">COUNTIF(G581:R581, "&gt;0")</f>
        <v>0</v>
      </c>
    </row>
    <row customHeight="true" ht="15" outlineLevel="0" r="582">
      <c r="A582" s="59" t="n">
        <f aca="false" ca="false" dt2D="false" dtr="false" t="normal">+A581+1</f>
        <v>559</v>
      </c>
      <c r="B582" s="60" t="n">
        <f aca="false" ca="false" dt2D="false" dtr="false" t="normal">+B581+1</f>
        <v>240</v>
      </c>
      <c r="C582" s="70" t="s">
        <v>78</v>
      </c>
      <c r="D582" s="70" t="s">
        <v>549</v>
      </c>
      <c r="E582" s="165" t="s">
        <v>754</v>
      </c>
      <c r="F582" s="65" t="n">
        <f aca="false" ca="false" dt2D="false" dtr="false" t="normal">SUM(G582:U582)</f>
        <v>95960.13</v>
      </c>
      <c r="G582" s="68" t="n"/>
      <c r="H582" s="68" t="n"/>
      <c r="I582" s="68" t="n"/>
      <c r="J582" s="68" t="n"/>
      <c r="K582" s="68" t="n"/>
      <c r="L582" s="68" t="n"/>
      <c r="M582" s="68" t="n"/>
      <c r="N582" s="68" t="n"/>
      <c r="O582" s="68" t="n"/>
      <c r="P582" s="68" t="n"/>
      <c r="Q582" s="68" t="n"/>
      <c r="R582" s="68" t="n"/>
      <c r="S582" s="68" t="n">
        <v>95960.13</v>
      </c>
      <c r="T582" s="63" t="n"/>
      <c r="U582" s="69" t="n"/>
      <c r="V582" s="55" t="n">
        <f aca="false" ca="false" dt2D="false" dtr="false" t="normal">COUNTIF(G582:R582, "&gt;0")</f>
        <v>0</v>
      </c>
    </row>
    <row customHeight="true" ht="15" outlineLevel="0" r="583">
      <c r="A583" s="59" t="n">
        <f aca="false" ca="false" dt2D="false" dtr="false" t="normal">+A582+1</f>
        <v>560</v>
      </c>
      <c r="B583" s="60" t="n">
        <f aca="false" ca="false" dt2D="false" dtr="false" t="normal">+B582+1</f>
        <v>241</v>
      </c>
      <c r="C583" s="70" t="s">
        <v>78</v>
      </c>
      <c r="D583" s="70" t="s">
        <v>550</v>
      </c>
      <c r="E583" s="165" t="s">
        <v>754</v>
      </c>
      <c r="F583" s="65" t="n">
        <f aca="false" ca="false" dt2D="false" dtr="false" t="normal">SUM(G583:U583)</f>
        <v>96512.28</v>
      </c>
      <c r="G583" s="68" t="n"/>
      <c r="H583" s="68" t="n"/>
      <c r="I583" s="68" t="n"/>
      <c r="J583" s="68" t="n"/>
      <c r="K583" s="68" t="n"/>
      <c r="L583" s="68" t="n"/>
      <c r="M583" s="68" t="n"/>
      <c r="N583" s="68" t="n"/>
      <c r="O583" s="68" t="n"/>
      <c r="P583" s="68" t="n"/>
      <c r="Q583" s="68" t="n"/>
      <c r="R583" s="68" t="n"/>
      <c r="S583" s="68" t="n">
        <v>96512.28</v>
      </c>
      <c r="T583" s="63" t="n"/>
      <c r="U583" s="69" t="n"/>
      <c r="V583" s="55" t="n">
        <f aca="false" ca="false" dt2D="false" dtr="false" t="normal">COUNTIF(G583:R583, "&gt;0")</f>
        <v>0</v>
      </c>
    </row>
    <row customHeight="true" ht="15" outlineLevel="0" r="584">
      <c r="A584" s="59" t="n">
        <f aca="false" ca="false" dt2D="false" dtr="false" t="normal">+A583+1</f>
        <v>561</v>
      </c>
      <c r="B584" s="60" t="n">
        <f aca="false" ca="false" dt2D="false" dtr="false" t="normal">+B583+1</f>
        <v>242</v>
      </c>
      <c r="C584" s="70" t="s">
        <v>78</v>
      </c>
      <c r="D584" s="70" t="s">
        <v>551</v>
      </c>
      <c r="E584" s="165" t="s">
        <v>754</v>
      </c>
      <c r="F584" s="65" t="n">
        <f aca="false" ca="false" dt2D="false" dtr="false" t="normal">SUM(G584:U584)</f>
        <v>125514.57</v>
      </c>
      <c r="G584" s="68" t="n">
        <v>0</v>
      </c>
      <c r="H584" s="68" t="n">
        <v>0</v>
      </c>
      <c r="I584" s="68" t="n">
        <v>0</v>
      </c>
      <c r="J584" s="68" t="n">
        <v>0</v>
      </c>
      <c r="K584" s="68" t="n">
        <v>0</v>
      </c>
      <c r="L584" s="68" t="n"/>
      <c r="M584" s="68" t="n">
        <v>0</v>
      </c>
      <c r="N584" s="68" t="n">
        <v>0</v>
      </c>
      <c r="O584" s="68" t="n">
        <v>0</v>
      </c>
      <c r="P584" s="68" t="n">
        <v>0</v>
      </c>
      <c r="Q584" s="68" t="n"/>
      <c r="R584" s="68" t="n">
        <v>0</v>
      </c>
      <c r="S584" s="82" t="n">
        <v>101514.57</v>
      </c>
      <c r="T584" s="68" t="n">
        <v>24000</v>
      </c>
      <c r="U584" s="69" t="n"/>
      <c r="V584" s="55" t="n">
        <f aca="false" ca="false" dt2D="false" dtr="false" t="normal">COUNTIF(G584:R584, "&gt;0")</f>
        <v>0</v>
      </c>
    </row>
    <row customHeight="true" ht="15" outlineLevel="0" r="585">
      <c r="A585" s="59" t="n">
        <f aca="false" ca="false" dt2D="false" dtr="false" t="normal">+A584+1</f>
        <v>562</v>
      </c>
      <c r="B585" s="60" t="n">
        <f aca="false" ca="false" dt2D="false" dtr="false" t="normal">+B584+1</f>
        <v>243</v>
      </c>
      <c r="C585" s="70" t="s">
        <v>78</v>
      </c>
      <c r="D585" s="70" t="s">
        <v>552</v>
      </c>
      <c r="E585" s="165" t="s">
        <v>754</v>
      </c>
      <c r="F585" s="65" t="n">
        <f aca="false" ca="false" dt2D="false" dtr="false" t="normal">SUM(G585:U585)</f>
        <v>515064.73</v>
      </c>
      <c r="G585" s="68" t="n">
        <v>0</v>
      </c>
      <c r="H585" s="68" t="n">
        <v>0</v>
      </c>
      <c r="I585" s="68" t="n">
        <v>0</v>
      </c>
      <c r="J585" s="68" t="n">
        <v>0</v>
      </c>
      <c r="K585" s="68" t="n">
        <v>0</v>
      </c>
      <c r="L585" s="68" t="n"/>
      <c r="M585" s="68" t="n">
        <v>0</v>
      </c>
      <c r="N585" s="68" t="n">
        <v>0</v>
      </c>
      <c r="O585" s="68" t="n"/>
      <c r="P585" s="68" t="n">
        <v>0</v>
      </c>
      <c r="Q585" s="68" t="n">
        <v>0</v>
      </c>
      <c r="R585" s="68" t="n">
        <v>0</v>
      </c>
      <c r="S585" s="68" t="n">
        <v>515064.73</v>
      </c>
      <c r="T585" s="63" t="n"/>
      <c r="U585" s="69" t="n"/>
      <c r="V585" s="55" t="n">
        <f aca="false" ca="false" dt2D="false" dtr="false" t="normal">COUNTIF(G585:R585, "&gt;0")</f>
        <v>0</v>
      </c>
    </row>
    <row customHeight="true" ht="15" outlineLevel="0" r="586">
      <c r="A586" s="59" t="n">
        <f aca="false" ca="false" dt2D="false" dtr="false" t="normal">+A585+1</f>
        <v>563</v>
      </c>
      <c r="B586" s="60" t="n">
        <f aca="false" ca="false" dt2D="false" dtr="false" t="normal">+B585+1</f>
        <v>244</v>
      </c>
      <c r="C586" s="70" t="s">
        <v>78</v>
      </c>
      <c r="D586" s="70" t="s">
        <v>553</v>
      </c>
      <c r="E586" s="165" t="s">
        <v>754</v>
      </c>
      <c r="F586" s="65" t="n">
        <f aca="false" ca="false" dt2D="false" dtr="false" t="normal">SUM(G586:U586)</f>
        <v>708371.23</v>
      </c>
      <c r="G586" s="68" t="n"/>
      <c r="H586" s="68" t="n"/>
      <c r="I586" s="68" t="n"/>
      <c r="J586" s="68" t="n"/>
      <c r="K586" s="68" t="n"/>
      <c r="L586" s="68" t="n"/>
      <c r="M586" s="68" t="n"/>
      <c r="N586" s="68" t="n"/>
      <c r="O586" s="68" t="n"/>
      <c r="P586" s="68" t="n"/>
      <c r="Q586" s="68" t="n"/>
      <c r="R586" s="68" t="n"/>
      <c r="S586" s="68" t="n">
        <v>708371.23</v>
      </c>
      <c r="T586" s="63" t="n"/>
      <c r="U586" s="69" t="n"/>
      <c r="V586" s="55" t="n">
        <f aca="false" ca="false" dt2D="false" dtr="false" t="normal">COUNTIF(G586:R586, "&gt;0")</f>
        <v>0</v>
      </c>
    </row>
    <row customHeight="true" ht="15" outlineLevel="0" r="587">
      <c r="A587" s="59" t="n">
        <f aca="false" ca="false" dt2D="false" dtr="false" t="normal">+A586+1</f>
        <v>564</v>
      </c>
      <c r="B587" s="60" t="n">
        <f aca="false" ca="false" dt2D="false" dtr="false" t="normal">+B586+1</f>
        <v>245</v>
      </c>
      <c r="C587" s="70" t="s">
        <v>78</v>
      </c>
      <c r="D587" s="70" t="s">
        <v>554</v>
      </c>
      <c r="E587" s="165" t="s">
        <v>754</v>
      </c>
      <c r="F587" s="65" t="n">
        <f aca="false" ca="false" dt2D="false" dtr="false" t="normal">SUM(G587:U587)</f>
        <v>375129.98</v>
      </c>
      <c r="G587" s="68" t="n"/>
      <c r="H587" s="68" t="n"/>
      <c r="I587" s="68" t="n"/>
      <c r="J587" s="68" t="n"/>
      <c r="K587" s="68" t="n"/>
      <c r="L587" s="68" t="n"/>
      <c r="M587" s="68" t="n"/>
      <c r="N587" s="68" t="n"/>
      <c r="O587" s="68" t="n"/>
      <c r="P587" s="68" t="n"/>
      <c r="Q587" s="68" t="n"/>
      <c r="R587" s="68" t="n"/>
      <c r="S587" s="68" t="n">
        <v>375129.98</v>
      </c>
      <c r="T587" s="63" t="n"/>
      <c r="U587" s="69" t="n"/>
      <c r="V587" s="55" t="n">
        <f aca="false" ca="false" dt2D="false" dtr="false" t="normal">COUNTIF(G587:R587, "&gt;0")</f>
        <v>0</v>
      </c>
    </row>
    <row customHeight="true" ht="15" outlineLevel="0" r="588">
      <c r="A588" s="59" t="n">
        <f aca="false" ca="false" dt2D="false" dtr="false" t="normal">+A587+1</f>
        <v>565</v>
      </c>
      <c r="B588" s="60" t="n">
        <f aca="false" ca="false" dt2D="false" dtr="false" t="normal">+B587+1</f>
        <v>246</v>
      </c>
      <c r="C588" s="70" t="s">
        <v>78</v>
      </c>
      <c r="D588" s="70" t="s">
        <v>555</v>
      </c>
      <c r="E588" s="165" t="s">
        <v>754</v>
      </c>
      <c r="F588" s="65" t="n">
        <f aca="false" ca="false" dt2D="false" dtr="false" t="normal">SUM(G588:U588)</f>
        <v>374579.04</v>
      </c>
      <c r="G588" s="68" t="n"/>
      <c r="H588" s="68" t="n"/>
      <c r="I588" s="68" t="n"/>
      <c r="J588" s="68" t="n"/>
      <c r="K588" s="68" t="n"/>
      <c r="L588" s="68" t="n"/>
      <c r="M588" s="68" t="n"/>
      <c r="N588" s="68" t="n"/>
      <c r="O588" s="68" t="n"/>
      <c r="P588" s="68" t="n"/>
      <c r="Q588" s="68" t="n"/>
      <c r="R588" s="68" t="n"/>
      <c r="S588" s="68" t="n">
        <v>374579.04</v>
      </c>
      <c r="T588" s="63" t="n"/>
      <c r="U588" s="69" t="n"/>
      <c r="V588" s="55" t="n">
        <f aca="false" ca="false" dt2D="false" dtr="false" t="normal">COUNTIF(G588:R588, "&gt;0")</f>
        <v>0</v>
      </c>
    </row>
    <row customHeight="true" ht="15" outlineLevel="0" r="589">
      <c r="A589" s="59" t="n">
        <f aca="false" ca="false" dt2D="false" dtr="false" t="normal">+A588+1</f>
        <v>566</v>
      </c>
      <c r="B589" s="60" t="n">
        <f aca="false" ca="false" dt2D="false" dtr="false" t="normal">+B588+1</f>
        <v>247</v>
      </c>
      <c r="C589" s="70" t="s">
        <v>78</v>
      </c>
      <c r="D589" s="70" t="s">
        <v>556</v>
      </c>
      <c r="E589" s="165" t="s">
        <v>754</v>
      </c>
      <c r="F589" s="65" t="n">
        <f aca="false" ca="false" dt2D="false" dtr="false" t="normal">SUM(G589:U589)</f>
        <v>113216.27</v>
      </c>
      <c r="G589" s="68" t="n"/>
      <c r="H589" s="68" t="n"/>
      <c r="I589" s="68" t="n"/>
      <c r="J589" s="68" t="n"/>
      <c r="K589" s="68" t="n"/>
      <c r="L589" s="68" t="n"/>
      <c r="M589" s="68" t="n"/>
      <c r="N589" s="68" t="n"/>
      <c r="O589" s="68" t="n"/>
      <c r="P589" s="68" t="n"/>
      <c r="Q589" s="68" t="n"/>
      <c r="R589" s="68" t="n"/>
      <c r="S589" s="68" t="n">
        <v>113216.27</v>
      </c>
      <c r="T589" s="63" t="n"/>
      <c r="U589" s="69" t="n"/>
      <c r="V589" s="55" t="n">
        <f aca="false" ca="false" dt2D="false" dtr="false" t="normal">COUNTIF(G589:R589, "&gt;0")</f>
        <v>0</v>
      </c>
    </row>
    <row customHeight="true" ht="15" outlineLevel="0" r="590">
      <c r="A590" s="59" t="n">
        <f aca="false" ca="false" dt2D="false" dtr="false" t="normal">+A589+1</f>
        <v>567</v>
      </c>
      <c r="B590" s="60" t="n">
        <f aca="false" ca="false" dt2D="false" dtr="false" t="normal">+B589+1</f>
        <v>248</v>
      </c>
      <c r="C590" s="70" t="s">
        <v>78</v>
      </c>
      <c r="D590" s="70" t="s">
        <v>557</v>
      </c>
      <c r="E590" s="165" t="s">
        <v>754</v>
      </c>
      <c r="F590" s="65" t="n">
        <f aca="false" ca="false" dt2D="false" dtr="false" t="normal">SUM(G590:U590)</f>
        <v>96281.09</v>
      </c>
      <c r="G590" s="68" t="n">
        <v>0</v>
      </c>
      <c r="H590" s="68" t="n"/>
      <c r="I590" s="68" t="n"/>
      <c r="J590" s="68" t="n"/>
      <c r="K590" s="68" t="n"/>
      <c r="L590" s="68" t="n"/>
      <c r="M590" s="68" t="n"/>
      <c r="N590" s="68" t="n"/>
      <c r="O590" s="68" t="n"/>
      <c r="P590" s="68" t="n"/>
      <c r="Q590" s="68" t="n"/>
      <c r="R590" s="68" t="n"/>
      <c r="S590" s="68" t="n">
        <v>96281.09</v>
      </c>
      <c r="T590" s="68" t="n"/>
      <c r="U590" s="69" t="n"/>
      <c r="V590" s="55" t="n">
        <f aca="false" ca="false" dt2D="false" dtr="false" t="normal">COUNTIF(G590:R590, "&gt;0")</f>
        <v>0</v>
      </c>
    </row>
    <row customHeight="true" ht="15" outlineLevel="0" r="591">
      <c r="A591" s="59" t="n">
        <f aca="false" ca="false" dt2D="false" dtr="false" t="normal">+A590+1</f>
        <v>568</v>
      </c>
      <c r="B591" s="60" t="n">
        <f aca="false" ca="false" dt2D="false" dtr="false" t="normal">+B590+1</f>
        <v>249</v>
      </c>
      <c r="C591" s="70" t="s">
        <v>78</v>
      </c>
      <c r="D591" s="70" t="s">
        <v>558</v>
      </c>
      <c r="E591" s="165" t="s">
        <v>754</v>
      </c>
      <c r="F591" s="65" t="n">
        <f aca="false" ca="false" dt2D="false" dtr="false" t="normal">SUM(G591:U591)</f>
        <v>52562.46</v>
      </c>
      <c r="G591" s="68" t="n"/>
      <c r="H591" s="68" t="n"/>
      <c r="I591" s="68" t="n"/>
      <c r="J591" s="68" t="n"/>
      <c r="K591" s="68" t="n"/>
      <c r="L591" s="68" t="n"/>
      <c r="M591" s="68" t="n"/>
      <c r="N591" s="68" t="n"/>
      <c r="O591" s="68" t="n"/>
      <c r="P591" s="68" t="n"/>
      <c r="Q591" s="68" t="n"/>
      <c r="R591" s="68" t="n"/>
      <c r="S591" s="68" t="n">
        <v>52562.46</v>
      </c>
      <c r="T591" s="63" t="n"/>
      <c r="U591" s="69" t="n"/>
      <c r="V591" s="55" t="n">
        <f aca="false" ca="false" dt2D="false" dtr="false" t="normal">COUNTIF(G591:R591, "&gt;0")</f>
        <v>0</v>
      </c>
    </row>
    <row customHeight="true" ht="15" outlineLevel="0" r="592">
      <c r="A592" s="59" t="n">
        <f aca="false" ca="false" dt2D="false" dtr="false" t="normal">+A591+1</f>
        <v>569</v>
      </c>
      <c r="B592" s="60" t="n">
        <f aca="false" ca="false" dt2D="false" dtr="false" t="normal">+B591+1</f>
        <v>250</v>
      </c>
      <c r="C592" s="70" t="s">
        <v>78</v>
      </c>
      <c r="D592" s="70" t="s">
        <v>559</v>
      </c>
      <c r="E592" s="165" t="s">
        <v>754</v>
      </c>
      <c r="F592" s="65" t="n">
        <f aca="false" ca="false" dt2D="false" dtr="false" t="normal">SUM(G592:U592)</f>
        <v>27186.59</v>
      </c>
      <c r="G592" s="68" t="n"/>
      <c r="H592" s="68" t="n"/>
      <c r="I592" s="68" t="n"/>
      <c r="J592" s="68" t="n"/>
      <c r="K592" s="68" t="n"/>
      <c r="L592" s="68" t="n"/>
      <c r="M592" s="68" t="n"/>
      <c r="N592" s="68" t="n"/>
      <c r="O592" s="68" t="n"/>
      <c r="P592" s="68" t="n"/>
      <c r="Q592" s="68" t="n"/>
      <c r="R592" s="68" t="n"/>
      <c r="S592" s="68" t="n">
        <v>27186.59</v>
      </c>
      <c r="T592" s="63" t="n"/>
      <c r="U592" s="69" t="n"/>
      <c r="V592" s="55" t="n">
        <f aca="false" ca="false" dt2D="false" dtr="false" t="normal">COUNTIF(G592:R592, "&gt;0")</f>
        <v>0</v>
      </c>
    </row>
    <row customHeight="true" ht="15" outlineLevel="0" r="593">
      <c r="A593" s="59" t="n">
        <f aca="false" ca="false" dt2D="false" dtr="false" t="normal">+A592+1</f>
        <v>570</v>
      </c>
      <c r="B593" s="60" t="n">
        <f aca="false" ca="false" dt2D="false" dtr="false" t="normal">+B592+1</f>
        <v>251</v>
      </c>
      <c r="C593" s="70" t="s">
        <v>78</v>
      </c>
      <c r="D593" s="70" t="s">
        <v>560</v>
      </c>
      <c r="E593" s="165" t="s">
        <v>754</v>
      </c>
      <c r="F593" s="65" t="n">
        <f aca="false" ca="false" dt2D="false" dtr="false" t="normal">SUM(G593:U593)</f>
        <v>102987.16</v>
      </c>
      <c r="G593" s="68" t="n"/>
      <c r="H593" s="68" t="n"/>
      <c r="I593" s="68" t="n"/>
      <c r="J593" s="68" t="n"/>
      <c r="K593" s="68" t="n"/>
      <c r="L593" s="68" t="n"/>
      <c r="M593" s="68" t="n"/>
      <c r="N593" s="68" t="n"/>
      <c r="O593" s="68" t="n"/>
      <c r="P593" s="68" t="n"/>
      <c r="Q593" s="68" t="n"/>
      <c r="R593" s="68" t="n"/>
      <c r="S593" s="68" t="n">
        <v>102987.16</v>
      </c>
      <c r="T593" s="63" t="n"/>
      <c r="U593" s="69" t="n"/>
      <c r="V593" s="55" t="n">
        <f aca="false" ca="false" dt2D="false" dtr="false" t="normal">COUNTIF(G593:R593, "&gt;0")</f>
        <v>0</v>
      </c>
    </row>
    <row customHeight="true" ht="15" outlineLevel="0" r="594">
      <c r="A594" s="59" t="n">
        <f aca="false" ca="false" dt2D="false" dtr="false" t="normal">+A593+1</f>
        <v>571</v>
      </c>
      <c r="B594" s="60" t="n">
        <f aca="false" ca="false" dt2D="false" dtr="false" t="normal">+B593+1</f>
        <v>252</v>
      </c>
      <c r="C594" s="70" t="s">
        <v>78</v>
      </c>
      <c r="D594" s="70" t="s">
        <v>561</v>
      </c>
      <c r="E594" s="165" t="s">
        <v>754</v>
      </c>
      <c r="F594" s="65" t="n">
        <f aca="false" ca="false" dt2D="false" dtr="false" t="normal">SUM(G594:U594)</f>
        <v>234952.78</v>
      </c>
      <c r="G594" s="68" t="n">
        <v>0</v>
      </c>
      <c r="H594" s="68" t="n">
        <v>0</v>
      </c>
      <c r="I594" s="68" t="n">
        <v>0</v>
      </c>
      <c r="J594" s="68" t="n"/>
      <c r="K594" s="68" t="n">
        <v>0</v>
      </c>
      <c r="L594" s="68" t="n"/>
      <c r="M594" s="68" t="n">
        <v>0</v>
      </c>
      <c r="N594" s="68" t="n">
        <v>0</v>
      </c>
      <c r="O594" s="68" t="n">
        <v>0</v>
      </c>
      <c r="P594" s="68" t="n">
        <v>0</v>
      </c>
      <c r="Q594" s="68" t="n">
        <v>0</v>
      </c>
      <c r="R594" s="68" t="n">
        <v>0</v>
      </c>
      <c r="S594" s="68" t="n">
        <v>234952.78</v>
      </c>
      <c r="T594" s="63" t="n"/>
      <c r="U594" s="69" t="n"/>
      <c r="V594" s="55" t="n">
        <f aca="false" ca="false" dt2D="false" dtr="false" t="normal">COUNTIF(G594:R594, "&gt;0")</f>
        <v>0</v>
      </c>
    </row>
    <row customHeight="true" ht="15" outlineLevel="0" r="595">
      <c r="A595" s="59" t="n">
        <f aca="false" ca="false" dt2D="false" dtr="false" t="normal">+A594+1</f>
        <v>572</v>
      </c>
      <c r="B595" s="60" t="n">
        <f aca="false" ca="false" dt2D="false" dtr="false" t="normal">+B594+1</f>
        <v>253</v>
      </c>
      <c r="C595" s="70" t="s">
        <v>78</v>
      </c>
      <c r="D595" s="70" t="s">
        <v>562</v>
      </c>
      <c r="E595" s="165" t="s">
        <v>754</v>
      </c>
      <c r="F595" s="65" t="n">
        <f aca="false" ca="false" dt2D="false" dtr="false" t="normal">SUM(G595:U595)</f>
        <v>30071.86</v>
      </c>
      <c r="G595" s="68" t="n"/>
      <c r="H595" s="68" t="n"/>
      <c r="I595" s="68" t="n"/>
      <c r="J595" s="68" t="n"/>
      <c r="K595" s="68" t="n"/>
      <c r="L595" s="68" t="n"/>
      <c r="M595" s="68" t="n"/>
      <c r="N595" s="68" t="n"/>
      <c r="O595" s="68" t="n"/>
      <c r="P595" s="68" t="n"/>
      <c r="Q595" s="68" t="n"/>
      <c r="R595" s="68" t="n"/>
      <c r="S595" s="68" t="n">
        <v>30071.86</v>
      </c>
      <c r="T595" s="63" t="n"/>
      <c r="U595" s="69" t="n"/>
      <c r="V595" s="55" t="n">
        <f aca="false" ca="false" dt2D="false" dtr="false" t="normal">COUNTIF(G595:R595, "&gt;0")</f>
        <v>0</v>
      </c>
    </row>
    <row customHeight="true" ht="15" outlineLevel="0" r="596">
      <c r="A596" s="59" t="n">
        <f aca="false" ca="false" dt2D="false" dtr="false" t="normal">+A595+1</f>
        <v>573</v>
      </c>
      <c r="B596" s="60" t="n">
        <f aca="false" ca="false" dt2D="false" dtr="false" t="normal">+B595+1</f>
        <v>254</v>
      </c>
      <c r="C596" s="70" t="s">
        <v>78</v>
      </c>
      <c r="D596" s="70" t="s">
        <v>563</v>
      </c>
      <c r="E596" s="165" t="s">
        <v>754</v>
      </c>
      <c r="F596" s="65" t="n">
        <f aca="false" ca="false" dt2D="false" dtr="false" t="normal">SUM(G596:U596)</f>
        <v>32852.31</v>
      </c>
      <c r="G596" s="68" t="n"/>
      <c r="H596" s="68" t="n"/>
      <c r="I596" s="68" t="n"/>
      <c r="J596" s="68" t="n"/>
      <c r="K596" s="68" t="n"/>
      <c r="L596" s="68" t="n"/>
      <c r="M596" s="68" t="n"/>
      <c r="N596" s="68" t="n"/>
      <c r="O596" s="68" t="n"/>
      <c r="P596" s="68" t="n"/>
      <c r="Q596" s="68" t="n"/>
      <c r="R596" s="68" t="n"/>
      <c r="S596" s="68" t="n">
        <v>32852.31</v>
      </c>
      <c r="T596" s="63" t="n"/>
      <c r="U596" s="69" t="n"/>
      <c r="V596" s="55" t="n">
        <f aca="false" ca="false" dt2D="false" dtr="false" t="normal">COUNTIF(G596:R596, "&gt;0")</f>
        <v>0</v>
      </c>
    </row>
    <row customHeight="true" ht="15" outlineLevel="0" r="597">
      <c r="A597" s="59" t="n">
        <f aca="false" ca="false" dt2D="false" dtr="false" t="normal">+A596+1</f>
        <v>574</v>
      </c>
      <c r="B597" s="60" t="n">
        <f aca="false" ca="false" dt2D="false" dtr="false" t="normal">+B596+1</f>
        <v>255</v>
      </c>
      <c r="C597" s="70" t="s">
        <v>78</v>
      </c>
      <c r="D597" s="70" t="s">
        <v>564</v>
      </c>
      <c r="E597" s="165" t="s">
        <v>754</v>
      </c>
      <c r="F597" s="65" t="n">
        <f aca="false" ca="false" dt2D="false" dtr="false" t="normal">SUM(G597:U597)</f>
        <v>31239.2</v>
      </c>
      <c r="G597" s="68" t="n"/>
      <c r="H597" s="68" t="n"/>
      <c r="I597" s="68" t="n"/>
      <c r="J597" s="68" t="n"/>
      <c r="K597" s="68" t="n"/>
      <c r="L597" s="68" t="n"/>
      <c r="M597" s="68" t="n"/>
      <c r="N597" s="68" t="n"/>
      <c r="O597" s="68" t="n"/>
      <c r="P597" s="68" t="n"/>
      <c r="Q597" s="68" t="n"/>
      <c r="R597" s="68" t="n"/>
      <c r="S597" s="68" t="n">
        <v>31239.2</v>
      </c>
      <c r="T597" s="63" t="n"/>
      <c r="U597" s="69" t="n"/>
      <c r="V597" s="55" t="n">
        <f aca="false" ca="false" dt2D="false" dtr="false" t="normal">COUNTIF(G597:R597, "&gt;0")</f>
        <v>0</v>
      </c>
    </row>
    <row customHeight="true" ht="15" outlineLevel="0" r="598">
      <c r="A598" s="59" t="n">
        <f aca="false" ca="false" dt2D="false" dtr="false" t="normal">+A597+1</f>
        <v>575</v>
      </c>
      <c r="B598" s="60" t="n">
        <f aca="false" ca="false" dt2D="false" dtr="false" t="normal">+B597+1</f>
        <v>256</v>
      </c>
      <c r="C598" s="70" t="s">
        <v>78</v>
      </c>
      <c r="D598" s="70" t="s">
        <v>565</v>
      </c>
      <c r="E598" s="165" t="s">
        <v>754</v>
      </c>
      <c r="F598" s="65" t="n">
        <f aca="false" ca="false" dt2D="false" dtr="false" t="normal">SUM(G598:U598)</f>
        <v>25611</v>
      </c>
      <c r="G598" s="68" t="n"/>
      <c r="H598" s="68" t="n"/>
      <c r="I598" s="68" t="n"/>
      <c r="J598" s="68" t="n"/>
      <c r="K598" s="68" t="n"/>
      <c r="L598" s="68" t="n"/>
      <c r="M598" s="68" t="n"/>
      <c r="N598" s="68" t="n"/>
      <c r="O598" s="68" t="n"/>
      <c r="P598" s="68" t="n"/>
      <c r="Q598" s="68" t="n"/>
      <c r="R598" s="68" t="n"/>
      <c r="S598" s="68" t="n">
        <v>25611</v>
      </c>
      <c r="T598" s="63" t="n"/>
      <c r="U598" s="69" t="n"/>
      <c r="V598" s="55" t="n">
        <f aca="false" ca="false" dt2D="false" dtr="false" t="normal">COUNTIF(G598:R598, "&gt;0")</f>
        <v>0</v>
      </c>
    </row>
    <row customHeight="true" ht="15" outlineLevel="0" r="599">
      <c r="A599" s="59" t="n">
        <f aca="false" ca="false" dt2D="false" dtr="false" t="normal">+A598+1</f>
        <v>576</v>
      </c>
      <c r="B599" s="60" t="n">
        <f aca="false" ca="false" dt2D="false" dtr="false" t="normal">+B598+1</f>
        <v>257</v>
      </c>
      <c r="C599" s="70" t="s">
        <v>78</v>
      </c>
      <c r="D599" s="70" t="s">
        <v>566</v>
      </c>
      <c r="E599" s="165" t="s">
        <v>754</v>
      </c>
      <c r="F599" s="65" t="n">
        <f aca="false" ca="false" dt2D="false" dtr="false" t="normal">SUM(G599:U599)</f>
        <v>31275.52</v>
      </c>
      <c r="G599" s="68" t="n"/>
      <c r="H599" s="68" t="n"/>
      <c r="I599" s="68" t="n"/>
      <c r="J599" s="68" t="n"/>
      <c r="K599" s="68" t="n"/>
      <c r="L599" s="68" t="n"/>
      <c r="M599" s="68" t="n"/>
      <c r="N599" s="68" t="n"/>
      <c r="O599" s="68" t="n"/>
      <c r="P599" s="68" t="n"/>
      <c r="Q599" s="68" t="n"/>
      <c r="R599" s="68" t="n"/>
      <c r="S599" s="68" t="n">
        <v>31275.52</v>
      </c>
      <c r="T599" s="63" t="n"/>
      <c r="U599" s="69" t="n"/>
      <c r="V599" s="55" t="n">
        <f aca="false" ca="false" dt2D="false" dtr="false" t="normal">COUNTIF(G599:R599, "&gt;0")</f>
        <v>0</v>
      </c>
    </row>
    <row customHeight="true" ht="15" outlineLevel="0" r="600">
      <c r="A600" s="59" t="n">
        <f aca="false" ca="false" dt2D="false" dtr="false" t="normal">+A599+1</f>
        <v>577</v>
      </c>
      <c r="B600" s="60" t="n">
        <f aca="false" ca="false" dt2D="false" dtr="false" t="normal">+B599+1</f>
        <v>258</v>
      </c>
      <c r="C600" s="70" t="s">
        <v>78</v>
      </c>
      <c r="D600" s="70" t="s">
        <v>567</v>
      </c>
      <c r="E600" s="165" t="s">
        <v>754</v>
      </c>
      <c r="F600" s="65" t="n">
        <f aca="false" ca="false" dt2D="false" dtr="false" t="normal">SUM(G600:U600)</f>
        <v>25444.39</v>
      </c>
      <c r="G600" s="68" t="n"/>
      <c r="H600" s="68" t="n"/>
      <c r="I600" s="68" t="n"/>
      <c r="J600" s="68" t="n"/>
      <c r="K600" s="68" t="n"/>
      <c r="L600" s="68" t="n"/>
      <c r="M600" s="68" t="n"/>
      <c r="N600" s="68" t="n"/>
      <c r="O600" s="68" t="n"/>
      <c r="P600" s="68" t="n"/>
      <c r="Q600" s="68" t="n"/>
      <c r="R600" s="68" t="n"/>
      <c r="S600" s="68" t="n">
        <v>25444.39</v>
      </c>
      <c r="T600" s="63" t="n"/>
      <c r="U600" s="69" t="n"/>
      <c r="V600" s="55" t="n">
        <f aca="false" ca="false" dt2D="false" dtr="false" t="normal">COUNTIF(G600:R600, "&gt;0")</f>
        <v>0</v>
      </c>
    </row>
    <row customHeight="true" ht="15" outlineLevel="0" r="601">
      <c r="A601" s="59" t="n">
        <f aca="false" ca="false" dt2D="false" dtr="false" t="normal">+A600+1</f>
        <v>578</v>
      </c>
      <c r="B601" s="60" t="n">
        <f aca="false" ca="false" dt2D="false" dtr="false" t="normal">+B600+1</f>
        <v>259</v>
      </c>
      <c r="C601" s="70" t="s">
        <v>78</v>
      </c>
      <c r="D601" s="70" t="s">
        <v>568</v>
      </c>
      <c r="E601" s="165" t="s">
        <v>754</v>
      </c>
      <c r="F601" s="65" t="n">
        <f aca="false" ca="false" dt2D="false" dtr="false" t="normal">SUM(G601:U601)</f>
        <v>97847.78</v>
      </c>
      <c r="G601" s="68" t="n">
        <v>0</v>
      </c>
      <c r="H601" s="68" t="n"/>
      <c r="I601" s="68" t="n"/>
      <c r="J601" s="68" t="n"/>
      <c r="K601" s="68" t="n"/>
      <c r="L601" s="68" t="n"/>
      <c r="M601" s="68" t="n"/>
      <c r="N601" s="68" t="n"/>
      <c r="O601" s="68" t="n"/>
      <c r="P601" s="68" t="n"/>
      <c r="Q601" s="68" t="n"/>
      <c r="R601" s="68" t="n"/>
      <c r="S601" s="68" t="n">
        <v>97847.78</v>
      </c>
      <c r="T601" s="68" t="n"/>
      <c r="U601" s="69" t="n"/>
      <c r="V601" s="55" t="n">
        <f aca="false" ca="false" dt2D="false" dtr="false" t="normal">COUNTIF(G601:R601, "&gt;0")</f>
        <v>0</v>
      </c>
    </row>
    <row customHeight="true" ht="15" outlineLevel="0" r="602">
      <c r="A602" s="59" t="n">
        <f aca="false" ca="false" dt2D="false" dtr="false" t="normal">+A601+1</f>
        <v>579</v>
      </c>
      <c r="B602" s="60" t="n">
        <f aca="false" ca="false" dt2D="false" dtr="false" t="normal">+B601+1</f>
        <v>260</v>
      </c>
      <c r="C602" s="70" t="s">
        <v>78</v>
      </c>
      <c r="D602" s="70" t="s">
        <v>569</v>
      </c>
      <c r="E602" s="165" t="s">
        <v>754</v>
      </c>
      <c r="F602" s="65" t="n">
        <f aca="false" ca="false" dt2D="false" dtr="false" t="normal">SUM(G602:U602)</f>
        <v>28436.39</v>
      </c>
      <c r="G602" s="68" t="n"/>
      <c r="H602" s="68" t="n"/>
      <c r="I602" s="68" t="n"/>
      <c r="J602" s="68" t="n"/>
      <c r="K602" s="68" t="n"/>
      <c r="L602" s="68" t="n"/>
      <c r="M602" s="68" t="n"/>
      <c r="N602" s="68" t="n"/>
      <c r="O602" s="68" t="n"/>
      <c r="P602" s="68" t="n"/>
      <c r="Q602" s="68" t="n"/>
      <c r="R602" s="68" t="n"/>
      <c r="S602" s="68" t="n">
        <v>28436.39</v>
      </c>
      <c r="T602" s="63" t="n"/>
      <c r="U602" s="69" t="n"/>
      <c r="V602" s="55" t="n">
        <f aca="false" ca="false" dt2D="false" dtr="false" t="normal">COUNTIF(G602:R602, "&gt;0")</f>
        <v>0</v>
      </c>
    </row>
    <row customHeight="true" ht="15" outlineLevel="0" r="603">
      <c r="A603" s="59" t="n">
        <f aca="false" ca="false" dt2D="false" dtr="false" t="normal">+A602+1</f>
        <v>580</v>
      </c>
      <c r="B603" s="60" t="n">
        <f aca="false" ca="false" dt2D="false" dtr="false" t="normal">+B602+1</f>
        <v>261</v>
      </c>
      <c r="C603" s="70" t="s">
        <v>78</v>
      </c>
      <c r="D603" s="70" t="s">
        <v>570</v>
      </c>
      <c r="E603" s="165" t="s">
        <v>754</v>
      </c>
      <c r="F603" s="65" t="n">
        <f aca="false" ca="false" dt2D="false" dtr="false" t="normal">SUM(G603:U603)</f>
        <v>227871.74</v>
      </c>
      <c r="G603" s="68" t="n"/>
      <c r="H603" s="68" t="n"/>
      <c r="I603" s="68" t="n"/>
      <c r="J603" s="68" t="n"/>
      <c r="K603" s="68" t="n"/>
      <c r="L603" s="68" t="n"/>
      <c r="M603" s="68" t="n"/>
      <c r="N603" s="68" t="n"/>
      <c r="O603" s="68" t="n"/>
      <c r="P603" s="68" t="n"/>
      <c r="Q603" s="68" t="n"/>
      <c r="R603" s="68" t="n"/>
      <c r="S603" s="68" t="n">
        <v>227871.74</v>
      </c>
      <c r="T603" s="63" t="n"/>
      <c r="U603" s="69" t="n"/>
      <c r="V603" s="55" t="n">
        <f aca="false" ca="false" dt2D="false" dtr="false" t="normal">COUNTIF(G603:R603, "&gt;0")</f>
        <v>0</v>
      </c>
    </row>
    <row customHeight="true" ht="15" outlineLevel="0" r="604">
      <c r="A604" s="59" t="n">
        <f aca="false" ca="false" dt2D="false" dtr="false" t="normal">+A603+1</f>
        <v>581</v>
      </c>
      <c r="B604" s="60" t="n">
        <f aca="false" ca="false" dt2D="false" dtr="false" t="normal">+B603+1</f>
        <v>262</v>
      </c>
      <c r="C604" s="70" t="s">
        <v>78</v>
      </c>
      <c r="D604" s="70" t="s">
        <v>571</v>
      </c>
      <c r="E604" s="165" t="s">
        <v>754</v>
      </c>
      <c r="F604" s="65" t="n">
        <f aca="false" ca="false" dt2D="false" dtr="false" t="normal">SUM(G604:U604)</f>
        <v>102526.12</v>
      </c>
      <c r="G604" s="68" t="n"/>
      <c r="H604" s="68" t="n"/>
      <c r="I604" s="68" t="n"/>
      <c r="J604" s="68" t="n"/>
      <c r="K604" s="68" t="n"/>
      <c r="L604" s="68" t="n"/>
      <c r="M604" s="68" t="n"/>
      <c r="N604" s="68" t="n"/>
      <c r="O604" s="68" t="n"/>
      <c r="P604" s="68" t="n"/>
      <c r="Q604" s="68" t="n"/>
      <c r="R604" s="68" t="n"/>
      <c r="S604" s="68" t="n">
        <v>102526.12</v>
      </c>
      <c r="T604" s="63" t="n"/>
      <c r="U604" s="69" t="n"/>
      <c r="V604" s="55" t="n">
        <f aca="false" ca="false" dt2D="false" dtr="false" t="normal">COUNTIF(G604:R604, "&gt;0")</f>
        <v>0</v>
      </c>
    </row>
    <row customHeight="true" ht="15" outlineLevel="0" r="605">
      <c r="A605" s="59" t="n">
        <f aca="false" ca="false" dt2D="false" dtr="false" t="normal">+A604+1</f>
        <v>582</v>
      </c>
      <c r="B605" s="60" t="n">
        <f aca="false" ca="false" dt2D="false" dtr="false" t="normal">+B604+1</f>
        <v>263</v>
      </c>
      <c r="C605" s="70" t="s">
        <v>78</v>
      </c>
      <c r="D605" s="70" t="s">
        <v>572</v>
      </c>
      <c r="E605" s="165" t="s">
        <v>754</v>
      </c>
      <c r="F605" s="65" t="n">
        <f aca="false" ca="false" dt2D="false" dtr="false" t="normal">SUM(G605:U605)</f>
        <v>322925.86</v>
      </c>
      <c r="G605" s="68" t="n"/>
      <c r="H605" s="68" t="n"/>
      <c r="I605" s="68" t="n"/>
      <c r="J605" s="68" t="n"/>
      <c r="K605" s="68" t="n"/>
      <c r="L605" s="68" t="n"/>
      <c r="M605" s="68" t="n"/>
      <c r="N605" s="68" t="n"/>
      <c r="O605" s="68" t="n"/>
      <c r="P605" s="68" t="n"/>
      <c r="Q605" s="68" t="n"/>
      <c r="R605" s="68" t="n"/>
      <c r="S605" s="68" t="n">
        <v>322925.86</v>
      </c>
      <c r="T605" s="63" t="n"/>
      <c r="U605" s="69" t="n"/>
      <c r="V605" s="55" t="n">
        <f aca="false" ca="false" dt2D="false" dtr="false" t="normal">COUNTIF(G605:R605, "&gt;0")</f>
        <v>0</v>
      </c>
    </row>
    <row customHeight="true" ht="15" outlineLevel="0" r="606">
      <c r="A606" s="59" t="n">
        <f aca="false" ca="false" dt2D="false" dtr="false" t="normal">+A605+1</f>
        <v>583</v>
      </c>
      <c r="B606" s="60" t="n">
        <f aca="false" ca="false" dt2D="false" dtr="false" t="normal">+B605+1</f>
        <v>264</v>
      </c>
      <c r="C606" s="70" t="s">
        <v>78</v>
      </c>
      <c r="D606" s="70" t="s">
        <v>429</v>
      </c>
      <c r="E606" s="165" t="s">
        <v>754</v>
      </c>
      <c r="F606" s="65" t="n">
        <f aca="false" ca="false" dt2D="false" dtr="false" t="normal">SUM(G606:U606)</f>
        <v>146990.11</v>
      </c>
      <c r="G606" s="68" t="n"/>
      <c r="H606" s="68" t="n"/>
      <c r="I606" s="68" t="n"/>
      <c r="J606" s="68" t="n"/>
      <c r="K606" s="68" t="n"/>
      <c r="L606" s="68" t="n"/>
      <c r="M606" s="68" t="n"/>
      <c r="N606" s="68" t="n"/>
      <c r="O606" s="68" t="n"/>
      <c r="P606" s="68" t="n"/>
      <c r="Q606" s="68" t="n"/>
      <c r="R606" s="68" t="n"/>
      <c r="S606" s="68" t="n">
        <v>146990.11</v>
      </c>
      <c r="T606" s="63" t="n"/>
      <c r="U606" s="69" t="n"/>
      <c r="V606" s="55" t="n">
        <f aca="false" ca="false" dt2D="false" dtr="false" t="normal">COUNTIF(G606:R606, "&gt;0")</f>
        <v>0</v>
      </c>
    </row>
    <row customHeight="true" ht="15" outlineLevel="0" r="607">
      <c r="A607" s="59" t="n">
        <f aca="false" ca="false" dt2D="false" dtr="false" t="normal">+A606+1</f>
        <v>584</v>
      </c>
      <c r="B607" s="60" t="n">
        <f aca="false" ca="false" dt2D="false" dtr="false" t="normal">+B606+1</f>
        <v>265</v>
      </c>
      <c r="C607" s="70" t="s">
        <v>78</v>
      </c>
      <c r="D607" s="70" t="s">
        <v>430</v>
      </c>
      <c r="E607" s="165" t="s">
        <v>754</v>
      </c>
      <c r="F607" s="65" t="n">
        <f aca="false" ca="false" dt2D="false" dtr="false" t="normal">SUM(G607:U607)</f>
        <v>289812.94</v>
      </c>
      <c r="G607" s="68" t="n"/>
      <c r="H607" s="68" t="n"/>
      <c r="I607" s="68" t="n"/>
      <c r="J607" s="68" t="n"/>
      <c r="K607" s="68" t="n"/>
      <c r="L607" s="68" t="n"/>
      <c r="M607" s="68" t="n"/>
      <c r="N607" s="68" t="n"/>
      <c r="O607" s="68" t="n"/>
      <c r="P607" s="68" t="n"/>
      <c r="Q607" s="68" t="n"/>
      <c r="R607" s="68" t="n"/>
      <c r="S607" s="68" t="n">
        <v>289812.94</v>
      </c>
      <c r="T607" s="63" t="n"/>
      <c r="U607" s="69" t="n"/>
      <c r="V607" s="55" t="n">
        <f aca="false" ca="false" dt2D="false" dtr="false" t="normal">COUNTIF(G607:R607, "&gt;0")</f>
        <v>0</v>
      </c>
    </row>
    <row customHeight="true" ht="15" outlineLevel="0" r="608">
      <c r="A608" s="59" t="n">
        <f aca="false" ca="false" dt2D="false" dtr="false" t="normal">+A607+1</f>
        <v>585</v>
      </c>
      <c r="B608" s="60" t="n">
        <f aca="false" ca="false" dt2D="false" dtr="false" t="normal">+B607+1</f>
        <v>266</v>
      </c>
      <c r="C608" s="70" t="s">
        <v>78</v>
      </c>
      <c r="D608" s="70" t="s">
        <v>573</v>
      </c>
      <c r="E608" s="165" t="s">
        <v>754</v>
      </c>
      <c r="F608" s="65" t="n">
        <f aca="false" ca="false" dt2D="false" dtr="false" t="normal">SUM(G608:U608)</f>
        <v>121130.7</v>
      </c>
      <c r="G608" s="68" t="n">
        <v>0</v>
      </c>
      <c r="H608" s="68" t="n">
        <v>0</v>
      </c>
      <c r="I608" s="68" t="n">
        <v>0</v>
      </c>
      <c r="J608" s="68" t="n">
        <v>0</v>
      </c>
      <c r="K608" s="68" t="n">
        <v>0</v>
      </c>
      <c r="L608" s="68" t="n"/>
      <c r="M608" s="68" t="n">
        <v>0</v>
      </c>
      <c r="N608" s="68" t="n">
        <v>0</v>
      </c>
      <c r="O608" s="68" t="n">
        <v>0</v>
      </c>
      <c r="P608" s="68" t="n">
        <v>0</v>
      </c>
      <c r="Q608" s="68" t="n"/>
      <c r="R608" s="68" t="n"/>
      <c r="S608" s="68" t="n">
        <v>121130.7</v>
      </c>
      <c r="T608" s="63" t="n"/>
      <c r="U608" s="69" t="n"/>
      <c r="V608" s="55" t="n">
        <f aca="false" ca="false" dt2D="false" dtr="false" t="normal">COUNTIF(G608:R608, "&gt;0")</f>
        <v>0</v>
      </c>
    </row>
    <row customHeight="true" ht="15" outlineLevel="0" r="609">
      <c r="A609" s="59" t="n">
        <f aca="false" ca="false" dt2D="false" dtr="false" t="normal">+A608+1</f>
        <v>586</v>
      </c>
      <c r="B609" s="60" t="n">
        <f aca="false" ca="false" dt2D="false" dtr="false" t="normal">+B608+1</f>
        <v>267</v>
      </c>
      <c r="C609" s="70" t="s">
        <v>78</v>
      </c>
      <c r="D609" s="70" t="s">
        <v>574</v>
      </c>
      <c r="E609" s="165" t="s">
        <v>754</v>
      </c>
      <c r="F609" s="65" t="n">
        <f aca="false" ca="false" dt2D="false" dtr="false" t="normal">SUM(G609:U609)</f>
        <v>94120.07</v>
      </c>
      <c r="G609" s="68" t="n">
        <v>0</v>
      </c>
      <c r="H609" s="68" t="n">
        <v>0</v>
      </c>
      <c r="I609" s="68" t="n">
        <v>0</v>
      </c>
      <c r="J609" s="68" t="n">
        <v>0</v>
      </c>
      <c r="K609" s="68" t="n"/>
      <c r="L609" s="68" t="n"/>
      <c r="M609" s="68" t="n">
        <v>0</v>
      </c>
      <c r="N609" s="68" t="n">
        <v>0</v>
      </c>
      <c r="O609" s="68" t="n">
        <v>0</v>
      </c>
      <c r="P609" s="68" t="n">
        <v>0</v>
      </c>
      <c r="Q609" s="68" t="n">
        <v>0</v>
      </c>
      <c r="R609" s="68" t="n">
        <v>0</v>
      </c>
      <c r="S609" s="68" t="n">
        <v>94120.07</v>
      </c>
      <c r="T609" s="68" t="n"/>
      <c r="U609" s="69" t="n"/>
      <c r="V609" s="55" t="n">
        <f aca="false" ca="false" dt2D="false" dtr="false" t="normal">COUNTIF(G609:R609, "&gt;0")</f>
        <v>0</v>
      </c>
    </row>
    <row customHeight="true" ht="15" outlineLevel="0" r="610">
      <c r="A610" s="59" t="n">
        <f aca="false" ca="false" dt2D="false" dtr="false" t="normal">+A609+1</f>
        <v>587</v>
      </c>
      <c r="B610" s="60" t="n">
        <f aca="false" ca="false" dt2D="false" dtr="false" t="normal">+B609+1</f>
        <v>268</v>
      </c>
      <c r="C610" s="70" t="s">
        <v>575</v>
      </c>
      <c r="D610" s="70" t="s">
        <v>576</v>
      </c>
      <c r="E610" s="165" t="s">
        <v>754</v>
      </c>
      <c r="F610" s="65" t="n">
        <f aca="false" ca="false" dt2D="false" dtr="false" t="normal">SUM(G610:U610)</f>
        <v>153823.28</v>
      </c>
      <c r="G610" s="68" t="n">
        <v>0</v>
      </c>
      <c r="H610" s="68" t="n">
        <v>0</v>
      </c>
      <c r="I610" s="68" t="n">
        <v>0</v>
      </c>
      <c r="J610" s="68" t="n">
        <v>0</v>
      </c>
      <c r="K610" s="68" t="n">
        <v>0</v>
      </c>
      <c r="L610" s="68" t="n"/>
      <c r="M610" s="68" t="n">
        <v>0</v>
      </c>
      <c r="N610" s="68" t="n">
        <v>0</v>
      </c>
      <c r="O610" s="68" t="n"/>
      <c r="P610" s="68" t="n"/>
      <c r="Q610" s="68" t="n"/>
      <c r="R610" s="68" t="n"/>
      <c r="S610" s="68" t="n">
        <v>128025.76</v>
      </c>
      <c r="T610" s="63" t="n">
        <v>25797.52</v>
      </c>
      <c r="U610" s="69" t="n"/>
      <c r="V610" s="55" t="n">
        <f aca="false" ca="false" dt2D="false" dtr="false" t="normal">COUNTIF(G610:R610, "&gt;0")</f>
        <v>0</v>
      </c>
    </row>
    <row customHeight="true" ht="15" outlineLevel="0" r="611">
      <c r="A611" s="59" t="n">
        <f aca="false" ca="false" dt2D="false" dtr="false" t="normal">+A610+1</f>
        <v>588</v>
      </c>
      <c r="B611" s="60" t="n">
        <f aca="false" ca="false" dt2D="false" dtr="false" t="normal">+B610+1</f>
        <v>269</v>
      </c>
      <c r="C611" s="70" t="s">
        <v>575</v>
      </c>
      <c r="D611" s="70" t="s">
        <v>577</v>
      </c>
      <c r="E611" s="1" t="n">
        <v>2021</v>
      </c>
      <c r="F611" s="65" t="n">
        <f aca="false" ca="false" dt2D="false" dtr="false" t="normal">SUM(G611:U611)</f>
        <v>240405.16999999998</v>
      </c>
      <c r="G611" s="68" t="n"/>
      <c r="H611" s="68" t="n"/>
      <c r="I611" s="68" t="n"/>
      <c r="J611" s="68" t="n"/>
      <c r="K611" s="68" t="n"/>
      <c r="L611" s="68" t="n"/>
      <c r="M611" s="68" t="n"/>
      <c r="N611" s="68" t="n"/>
      <c r="O611" s="68" t="n"/>
      <c r="P611" s="68" t="n"/>
      <c r="Q611" s="68" t="n"/>
      <c r="R611" s="68" t="n"/>
      <c r="S611" s="68" t="n">
        <f aca="false" ca="false" dt2D="false" dtr="false" t="normal">119126.97+91678.68</f>
        <v>210805.65</v>
      </c>
      <c r="T611" s="63" t="n">
        <v>29599.52</v>
      </c>
      <c r="U611" s="69" t="n"/>
      <c r="V611" s="55" t="n"/>
    </row>
    <row customHeight="true" ht="15" outlineLevel="0" r="612">
      <c r="A612" s="59" t="n">
        <f aca="false" ca="false" dt2D="false" dtr="false" t="normal">+A611+1</f>
        <v>589</v>
      </c>
      <c r="B612" s="60" t="n">
        <f aca="false" ca="false" dt2D="false" dtr="false" t="normal">+B611+1</f>
        <v>270</v>
      </c>
      <c r="C612" s="70" t="s">
        <v>575</v>
      </c>
      <c r="D612" s="70" t="s">
        <v>578</v>
      </c>
      <c r="E612" s="165" t="s">
        <v>754</v>
      </c>
      <c r="F612" s="65" t="n">
        <f aca="false" ca="false" dt2D="false" dtr="false" t="normal">SUM(G612:U612)</f>
        <v>215779.00999999998</v>
      </c>
      <c r="G612" s="68" t="n">
        <v>0</v>
      </c>
      <c r="H612" s="68" t="n">
        <v>0</v>
      </c>
      <c r="I612" s="68" t="n">
        <v>0</v>
      </c>
      <c r="J612" s="68" t="n">
        <v>0</v>
      </c>
      <c r="K612" s="68" t="n">
        <v>0</v>
      </c>
      <c r="L612" s="68" t="n"/>
      <c r="M612" s="68" t="n">
        <v>0</v>
      </c>
      <c r="N612" s="68" t="n">
        <v>0</v>
      </c>
      <c r="O612" s="68" t="n"/>
      <c r="P612" s="68" t="n"/>
      <c r="Q612" s="68" t="n"/>
      <c r="R612" s="68" t="n"/>
      <c r="S612" s="68" t="n">
        <v>185767.55</v>
      </c>
      <c r="T612" s="63" t="n">
        <v>30011.46</v>
      </c>
      <c r="U612" s="69" t="n"/>
      <c r="V612" s="55" t="n">
        <f aca="false" ca="false" dt2D="false" dtr="false" t="normal">COUNTIF(G612:R612, "&gt;0")</f>
        <v>0</v>
      </c>
    </row>
    <row customHeight="true" ht="15" outlineLevel="0" r="613">
      <c r="A613" s="59" t="n">
        <f aca="false" ca="false" dt2D="false" dtr="false" t="normal">+A612+1</f>
        <v>590</v>
      </c>
      <c r="B613" s="60" t="n">
        <f aca="false" ca="false" dt2D="false" dtr="false" t="normal">+B612+1</f>
        <v>271</v>
      </c>
      <c r="C613" s="70" t="s">
        <v>575</v>
      </c>
      <c r="D613" s="70" t="s">
        <v>579</v>
      </c>
      <c r="E613" s="165" t="s">
        <v>754</v>
      </c>
      <c r="F613" s="65" t="n">
        <f aca="false" ca="false" dt2D="false" dtr="false" t="normal">SUM(G613:U613)</f>
        <v>202202.59</v>
      </c>
      <c r="G613" s="68" t="n">
        <v>0</v>
      </c>
      <c r="H613" s="68" t="n">
        <v>0</v>
      </c>
      <c r="I613" s="68" t="n">
        <v>0</v>
      </c>
      <c r="J613" s="68" t="n">
        <v>0</v>
      </c>
      <c r="K613" s="68" t="n">
        <v>0</v>
      </c>
      <c r="L613" s="68" t="n"/>
      <c r="M613" s="68" t="n">
        <v>0</v>
      </c>
      <c r="N613" s="68" t="n">
        <v>0</v>
      </c>
      <c r="O613" s="68" t="n"/>
      <c r="P613" s="68" t="n"/>
      <c r="Q613" s="68" t="n"/>
      <c r="R613" s="68" t="n"/>
      <c r="S613" s="68" t="n">
        <v>175215.6</v>
      </c>
      <c r="T613" s="63" t="n">
        <v>26986.99</v>
      </c>
      <c r="U613" s="69" t="n"/>
      <c r="V613" s="55" t="n">
        <f aca="false" ca="false" dt2D="false" dtr="false" t="normal">COUNTIF(G613:R613, "&gt;0")</f>
        <v>0</v>
      </c>
    </row>
    <row customHeight="true" ht="15" outlineLevel="0" r="614">
      <c r="A614" s="59" t="n">
        <f aca="false" ca="false" dt2D="false" dtr="false" t="normal">+A613+1</f>
        <v>591</v>
      </c>
      <c r="B614" s="60" t="n">
        <f aca="false" ca="false" dt2D="false" dtr="false" t="normal">+B613+1</f>
        <v>272</v>
      </c>
      <c r="C614" s="70" t="s">
        <v>225</v>
      </c>
      <c r="D614" s="70" t="s">
        <v>580</v>
      </c>
      <c r="E614" s="165" t="s">
        <v>754</v>
      </c>
      <c r="F614" s="65" t="n">
        <f aca="false" ca="false" dt2D="false" dtr="false" t="normal">SUM(G614:U614)</f>
        <v>89949.12</v>
      </c>
      <c r="G614" s="68" t="n">
        <v>0</v>
      </c>
      <c r="H614" s="68" t="n">
        <v>0</v>
      </c>
      <c r="I614" s="68" t="n">
        <v>0</v>
      </c>
      <c r="J614" s="68" t="n">
        <v>0</v>
      </c>
      <c r="K614" s="68" t="n">
        <v>0</v>
      </c>
      <c r="L614" s="68" t="n"/>
      <c r="M614" s="68" t="n">
        <v>0</v>
      </c>
      <c r="N614" s="68" t="n">
        <v>0</v>
      </c>
      <c r="O614" s="68" t="n"/>
      <c r="P614" s="68" t="n">
        <v>0</v>
      </c>
      <c r="Q614" s="68" t="n">
        <v>0</v>
      </c>
      <c r="R614" s="68" t="n">
        <v>0</v>
      </c>
      <c r="S614" s="68" t="n">
        <v>89949.12</v>
      </c>
      <c r="T614" s="63" t="n"/>
      <c r="U614" s="69" t="n"/>
      <c r="V614" s="55" t="n">
        <f aca="false" ca="false" dt2D="false" dtr="false" t="normal">COUNTIF(G614:R614, "&gt;0")</f>
        <v>0</v>
      </c>
    </row>
    <row customHeight="true" ht="15" outlineLevel="0" r="615">
      <c r="A615" s="59" t="n">
        <f aca="false" ca="false" dt2D="false" dtr="false" t="normal">+A614+1</f>
        <v>592</v>
      </c>
      <c r="B615" s="60" t="n">
        <f aca="false" ca="false" dt2D="false" dtr="false" t="normal">+B614+1</f>
        <v>273</v>
      </c>
      <c r="C615" s="70" t="s">
        <v>581</v>
      </c>
      <c r="D615" s="70" t="s">
        <v>582</v>
      </c>
      <c r="E615" s="165" t="s">
        <v>754</v>
      </c>
      <c r="F615" s="65" t="n">
        <f aca="false" ca="false" dt2D="false" dtr="false" t="normal">SUM(G615:U615)</f>
        <v>43421.13</v>
      </c>
      <c r="G615" s="68" t="n">
        <v>0</v>
      </c>
      <c r="H615" s="68" t="n">
        <v>0</v>
      </c>
      <c r="I615" s="68" t="n">
        <v>0</v>
      </c>
      <c r="J615" s="68" t="n">
        <v>0</v>
      </c>
      <c r="K615" s="68" t="n">
        <v>0</v>
      </c>
      <c r="L615" s="68" t="n"/>
      <c r="M615" s="68" t="n">
        <v>0</v>
      </c>
      <c r="N615" s="68" t="n">
        <v>0</v>
      </c>
      <c r="O615" s="68" t="n">
        <v>0</v>
      </c>
      <c r="P615" s="68" t="n">
        <v>0</v>
      </c>
      <c r="Q615" s="68" t="n"/>
      <c r="R615" s="68" t="n">
        <v>0</v>
      </c>
      <c r="S615" s="68" t="n">
        <v>43421.13</v>
      </c>
      <c r="T615" s="63" t="n"/>
      <c r="U615" s="69" t="n"/>
      <c r="V615" s="55" t="n">
        <f aca="false" ca="false" dt2D="false" dtr="false" t="normal">COUNTIF(G615:R615, "&gt;0")</f>
        <v>0</v>
      </c>
    </row>
    <row customHeight="true" ht="15" outlineLevel="0" r="616">
      <c r="A616" s="59" t="n">
        <f aca="false" ca="false" dt2D="false" dtr="false" t="normal">+A615+1</f>
        <v>593</v>
      </c>
      <c r="B616" s="60" t="n">
        <f aca="false" ca="false" dt2D="false" dtr="false" t="normal">+B615+1</f>
        <v>274</v>
      </c>
      <c r="C616" s="70" t="s">
        <v>581</v>
      </c>
      <c r="D616" s="70" t="s">
        <v>583</v>
      </c>
      <c r="E616" s="165" t="s">
        <v>754</v>
      </c>
      <c r="F616" s="65" t="n">
        <f aca="false" ca="false" dt2D="false" dtr="false" t="normal">SUM(G616:U616)</f>
        <v>172902.33</v>
      </c>
      <c r="G616" s="68" t="n"/>
      <c r="H616" s="68" t="n"/>
      <c r="I616" s="68" t="n"/>
      <c r="J616" s="68" t="n"/>
      <c r="K616" s="68" t="n"/>
      <c r="L616" s="68" t="n"/>
      <c r="M616" s="68" t="n"/>
      <c r="N616" s="68" t="n"/>
      <c r="O616" s="68" t="n"/>
      <c r="P616" s="68" t="n"/>
      <c r="Q616" s="68" t="n"/>
      <c r="R616" s="68" t="n"/>
      <c r="S616" s="68" t="n">
        <v>172902.33</v>
      </c>
      <c r="T616" s="63" t="n"/>
      <c r="U616" s="69" t="n"/>
      <c r="V616" s="55" t="n">
        <f aca="false" ca="false" dt2D="false" dtr="false" t="normal">COUNTIF(G616:R616, "&gt;0")</f>
        <v>0</v>
      </c>
    </row>
    <row customHeight="true" ht="15" outlineLevel="0" r="617">
      <c r="A617" s="59" t="n">
        <f aca="false" ca="false" dt2D="false" dtr="false" t="normal">+A616+1</f>
        <v>594</v>
      </c>
      <c r="B617" s="60" t="n">
        <f aca="false" ca="false" dt2D="false" dtr="false" t="normal">+B616+1</f>
        <v>275</v>
      </c>
      <c r="C617" s="70" t="s">
        <v>581</v>
      </c>
      <c r="D617" s="70" t="s">
        <v>584</v>
      </c>
      <c r="E617" s="165" t="s">
        <v>754</v>
      </c>
      <c r="F617" s="65" t="n">
        <f aca="false" ca="false" dt2D="false" dtr="false" t="normal">SUM(G617:U617)</f>
        <v>131732.42</v>
      </c>
      <c r="G617" s="68" t="n"/>
      <c r="H617" s="68" t="n"/>
      <c r="I617" s="68" t="n"/>
      <c r="J617" s="68" t="n"/>
      <c r="K617" s="68" t="n"/>
      <c r="L617" s="68" t="n"/>
      <c r="M617" s="68" t="n"/>
      <c r="N617" s="68" t="n"/>
      <c r="O617" s="68" t="n"/>
      <c r="P617" s="68" t="n"/>
      <c r="Q617" s="68" t="n"/>
      <c r="R617" s="68" t="n"/>
      <c r="S617" s="68" t="n">
        <v>131732.42</v>
      </c>
      <c r="T617" s="63" t="n"/>
      <c r="U617" s="69" t="n"/>
      <c r="V617" s="55" t="n">
        <f aca="false" ca="false" dt2D="false" dtr="false" t="normal">COUNTIF(G617:R617, "&gt;0")</f>
        <v>0</v>
      </c>
    </row>
    <row outlineLevel="0" r="618">
      <c r="A618" s="59" t="n">
        <f aca="false" ca="false" dt2D="false" dtr="false" t="normal">+A617+1</f>
        <v>595</v>
      </c>
      <c r="B618" s="60" t="n">
        <f aca="false" ca="false" dt2D="false" dtr="false" t="normal">+B617+1</f>
        <v>276</v>
      </c>
      <c r="C618" s="70" t="s">
        <v>585</v>
      </c>
      <c r="D618" s="70" t="s">
        <v>586</v>
      </c>
      <c r="E618" s="165" t="s">
        <v>754</v>
      </c>
      <c r="F618" s="65" t="n">
        <f aca="false" ca="false" dt2D="false" dtr="false" t="normal">SUM(G618:U618)</f>
        <v>165696.96</v>
      </c>
      <c r="G618" s="68" t="n">
        <v>0</v>
      </c>
      <c r="H618" s="68" t="n">
        <v>0</v>
      </c>
      <c r="I618" s="68" t="n">
        <v>0</v>
      </c>
      <c r="J618" s="68" t="n">
        <v>0</v>
      </c>
      <c r="K618" s="68" t="n">
        <v>0</v>
      </c>
      <c r="L618" s="68" t="n">
        <v>0</v>
      </c>
      <c r="M618" s="68" t="n">
        <v>0</v>
      </c>
      <c r="N618" s="68" t="n">
        <v>0</v>
      </c>
      <c r="O618" s="68" t="n"/>
      <c r="P618" s="68" t="n">
        <v>0</v>
      </c>
      <c r="Q618" s="72" t="n">
        <v>0</v>
      </c>
      <c r="R618" s="68" t="n">
        <v>0</v>
      </c>
      <c r="S618" s="68" t="n">
        <v>165696.96</v>
      </c>
      <c r="T618" s="63" t="n"/>
      <c r="U618" s="69" t="n"/>
      <c r="V618" s="55" t="n">
        <f aca="false" ca="false" dt2D="false" dtr="false" t="normal">COUNTIF(G618:R618, "&gt;0")</f>
        <v>0</v>
      </c>
    </row>
    <row customHeight="true" ht="15" outlineLevel="0" r="619">
      <c r="A619" s="59" t="n">
        <f aca="false" ca="false" dt2D="false" dtr="false" t="normal">+A618+1</f>
        <v>596</v>
      </c>
      <c r="B619" s="60" t="n">
        <f aca="false" ca="false" dt2D="false" dtr="false" t="normal">+B618+1</f>
        <v>277</v>
      </c>
      <c r="C619" s="70" t="s">
        <v>178</v>
      </c>
      <c r="D619" s="70" t="s">
        <v>587</v>
      </c>
      <c r="E619" s="165" t="s">
        <v>754</v>
      </c>
      <c r="F619" s="65" t="n">
        <f aca="false" ca="false" dt2D="false" dtr="false" t="normal">SUM(G619:U619)</f>
        <v>11648</v>
      </c>
      <c r="G619" s="68" t="n">
        <v>0</v>
      </c>
      <c r="H619" s="68" t="n">
        <v>0</v>
      </c>
      <c r="I619" s="68" t="n"/>
      <c r="J619" s="68" t="n">
        <v>0</v>
      </c>
      <c r="K619" s="68" t="n">
        <v>0</v>
      </c>
      <c r="L619" s="68" t="n"/>
      <c r="M619" s="68" t="n">
        <v>0</v>
      </c>
      <c r="N619" s="68" t="n">
        <v>0</v>
      </c>
      <c r="O619" s="68" t="n">
        <v>0</v>
      </c>
      <c r="P619" s="68" t="n">
        <v>0</v>
      </c>
      <c r="Q619" s="68" t="n">
        <v>0</v>
      </c>
      <c r="R619" s="68" t="n">
        <v>0</v>
      </c>
      <c r="S619" s="68" t="n">
        <v>11648</v>
      </c>
      <c r="T619" s="63" t="n"/>
      <c r="U619" s="69" t="n"/>
      <c r="V619" s="55" t="n">
        <f aca="false" ca="false" dt2D="false" dtr="false" t="normal">COUNTIF(G619:R619, "&gt;0")</f>
        <v>0</v>
      </c>
    </row>
    <row customHeight="true" ht="15" outlineLevel="0" r="620">
      <c r="A620" s="59" t="n">
        <f aca="false" ca="false" dt2D="false" dtr="false" t="normal">+A619+1</f>
        <v>597</v>
      </c>
      <c r="B620" s="60" t="n">
        <f aca="false" ca="false" dt2D="false" dtr="false" t="normal">+B619+1</f>
        <v>278</v>
      </c>
      <c r="C620" s="70" t="s">
        <v>178</v>
      </c>
      <c r="D620" s="70" t="s">
        <v>588</v>
      </c>
      <c r="E620" s="165" t="s">
        <v>754</v>
      </c>
      <c r="F620" s="65" t="n">
        <f aca="false" ca="false" dt2D="false" dtr="false" t="normal">SUM(G620:U620)</f>
        <v>11481</v>
      </c>
      <c r="G620" s="68" t="n"/>
      <c r="H620" s="68" t="n"/>
      <c r="I620" s="68" t="n"/>
      <c r="J620" s="68" t="n"/>
      <c r="K620" s="68" t="n"/>
      <c r="L620" s="68" t="n"/>
      <c r="M620" s="68" t="n"/>
      <c r="N620" s="68" t="n"/>
      <c r="O620" s="68" t="n"/>
      <c r="P620" s="68" t="n"/>
      <c r="Q620" s="68" t="n"/>
      <c r="R620" s="68" t="n"/>
      <c r="S620" s="68" t="n">
        <v>11481</v>
      </c>
      <c r="T620" s="63" t="n"/>
      <c r="U620" s="69" t="n"/>
      <c r="V620" s="55" t="n">
        <f aca="false" ca="false" dt2D="false" dtr="false" t="normal">COUNTIF(G620:R620, "&gt;0")</f>
        <v>0</v>
      </c>
    </row>
    <row customHeight="true" ht="15" outlineLevel="0" r="621">
      <c r="A621" s="59" t="n">
        <f aca="false" ca="false" dt2D="false" dtr="false" t="normal">+A620+1</f>
        <v>598</v>
      </c>
      <c r="B621" s="60" t="n">
        <f aca="false" ca="false" dt2D="false" dtr="false" t="normal">+B620+1</f>
        <v>279</v>
      </c>
      <c r="C621" s="70" t="s">
        <v>178</v>
      </c>
      <c r="D621" s="70" t="s">
        <v>589</v>
      </c>
      <c r="E621" s="165" t="s">
        <v>754</v>
      </c>
      <c r="F621" s="65" t="n">
        <f aca="false" ca="false" dt2D="false" dtr="false" t="normal">SUM(G621:U621)</f>
        <v>15659</v>
      </c>
      <c r="G621" s="68" t="n"/>
      <c r="H621" s="68" t="n"/>
      <c r="I621" s="68" t="n"/>
      <c r="J621" s="68" t="n"/>
      <c r="K621" s="68" t="n"/>
      <c r="L621" s="68" t="n"/>
      <c r="M621" s="68" t="n"/>
      <c r="N621" s="68" t="n"/>
      <c r="O621" s="68" t="n"/>
      <c r="P621" s="68" t="n"/>
      <c r="Q621" s="68" t="n"/>
      <c r="R621" s="68" t="n"/>
      <c r="S621" s="68" t="n">
        <v>15659</v>
      </c>
      <c r="T621" s="63" t="n"/>
      <c r="U621" s="69" t="n"/>
      <c r="V621" s="55" t="n">
        <f aca="false" ca="false" dt2D="false" dtr="false" t="normal">COUNTIF(G621:R621, "&gt;0")</f>
        <v>0</v>
      </c>
    </row>
    <row customHeight="true" ht="15" outlineLevel="0" r="622">
      <c r="A622" s="59" t="n">
        <f aca="false" ca="false" dt2D="false" dtr="false" t="normal">+A621+1</f>
        <v>599</v>
      </c>
      <c r="B622" s="60" t="n">
        <f aca="false" ca="false" dt2D="false" dtr="false" t="normal">+B621+1</f>
        <v>280</v>
      </c>
      <c r="C622" s="70" t="s">
        <v>178</v>
      </c>
      <c r="D622" s="70" t="s">
        <v>590</v>
      </c>
      <c r="E622" s="165" t="s">
        <v>754</v>
      </c>
      <c r="F622" s="65" t="n">
        <f aca="false" ca="false" dt2D="false" dtr="false" t="normal">SUM(G622:U622)</f>
        <v>11618</v>
      </c>
      <c r="G622" s="68" t="n"/>
      <c r="H622" s="68" t="n"/>
      <c r="I622" s="68" t="n"/>
      <c r="J622" s="68" t="n"/>
      <c r="K622" s="68" t="n"/>
      <c r="L622" s="68" t="n"/>
      <c r="M622" s="68" t="n"/>
      <c r="N622" s="68" t="n"/>
      <c r="O622" s="68" t="n"/>
      <c r="P622" s="68" t="n"/>
      <c r="Q622" s="68" t="n"/>
      <c r="R622" s="68" t="n"/>
      <c r="S622" s="68" t="n">
        <v>11618</v>
      </c>
      <c r="T622" s="63" t="n"/>
      <c r="U622" s="69" t="n"/>
      <c r="V622" s="55" t="n">
        <f aca="false" ca="false" dt2D="false" dtr="false" t="normal">COUNTIF(G622:R622, "&gt;0")</f>
        <v>0</v>
      </c>
    </row>
    <row customHeight="true" ht="15" outlineLevel="0" r="623">
      <c r="A623" s="59" t="n">
        <f aca="false" ca="false" dt2D="false" dtr="false" t="normal">+A622+1</f>
        <v>600</v>
      </c>
      <c r="B623" s="60" t="n">
        <f aca="false" ca="false" dt2D="false" dtr="false" t="normal">+B622+1</f>
        <v>281</v>
      </c>
      <c r="C623" s="70" t="s">
        <v>178</v>
      </c>
      <c r="D623" s="70" t="s">
        <v>591</v>
      </c>
      <c r="E623" s="165" t="s">
        <v>754</v>
      </c>
      <c r="F623" s="65" t="n">
        <f aca="false" ca="false" dt2D="false" dtr="false" t="normal">SUM(G623:U623)</f>
        <v>22160</v>
      </c>
      <c r="G623" s="68" t="n"/>
      <c r="H623" s="68" t="n"/>
      <c r="I623" s="68" t="n"/>
      <c r="J623" s="68" t="n"/>
      <c r="K623" s="68" t="n"/>
      <c r="L623" s="68" t="n"/>
      <c r="M623" s="68" t="n"/>
      <c r="N623" s="68" t="n"/>
      <c r="O623" s="68" t="n"/>
      <c r="P623" s="68" t="n"/>
      <c r="Q623" s="68" t="n"/>
      <c r="R623" s="68" t="n"/>
      <c r="S623" s="68" t="n">
        <v>22160</v>
      </c>
      <c r="T623" s="63" t="n"/>
      <c r="U623" s="69" t="n"/>
      <c r="V623" s="55" t="n">
        <f aca="false" ca="false" dt2D="false" dtr="false" t="normal">COUNTIF(G623:R623, "&gt;0")</f>
        <v>0</v>
      </c>
    </row>
    <row customHeight="true" ht="15" outlineLevel="0" r="624">
      <c r="A624" s="59" t="n">
        <f aca="false" ca="false" dt2D="false" dtr="false" t="normal">+A623+1</f>
        <v>601</v>
      </c>
      <c r="B624" s="60" t="n">
        <f aca="false" ca="false" dt2D="false" dtr="false" t="normal">+B623+1</f>
        <v>282</v>
      </c>
      <c r="C624" s="70" t="s">
        <v>178</v>
      </c>
      <c r="D624" s="70" t="s">
        <v>592</v>
      </c>
      <c r="E624" s="165" t="s">
        <v>754</v>
      </c>
      <c r="F624" s="65" t="n">
        <f aca="false" ca="false" dt2D="false" dtr="false" t="normal">SUM(G624:U624)</f>
        <v>14218</v>
      </c>
      <c r="G624" s="68" t="n">
        <v>0</v>
      </c>
      <c r="H624" s="68" t="n">
        <v>0</v>
      </c>
      <c r="I624" s="68" t="n">
        <v>0</v>
      </c>
      <c r="J624" s="68" t="n">
        <v>0</v>
      </c>
      <c r="K624" s="68" t="n">
        <v>0</v>
      </c>
      <c r="L624" s="68" t="n"/>
      <c r="M624" s="68" t="n">
        <v>0</v>
      </c>
      <c r="N624" s="68" t="n">
        <v>0</v>
      </c>
      <c r="O624" s="68" t="n"/>
      <c r="P624" s="68" t="n">
        <v>0</v>
      </c>
      <c r="Q624" s="68" t="n">
        <v>0</v>
      </c>
      <c r="R624" s="68" t="n">
        <v>0</v>
      </c>
      <c r="S624" s="68" t="n">
        <v>14218</v>
      </c>
      <c r="T624" s="63" t="n"/>
      <c r="U624" s="69" t="n"/>
      <c r="V624" s="55" t="n">
        <f aca="false" ca="false" dt2D="false" dtr="false" t="normal">COUNTIF(G624:R624, "&gt;0")</f>
        <v>0</v>
      </c>
    </row>
    <row customHeight="true" ht="15" outlineLevel="0" r="625">
      <c r="A625" s="59" t="n">
        <f aca="false" ca="false" dt2D="false" dtr="false" t="normal">+A624+1</f>
        <v>602</v>
      </c>
      <c r="B625" s="60" t="n">
        <f aca="false" ca="false" dt2D="false" dtr="false" t="normal">+B624+1</f>
        <v>283</v>
      </c>
      <c r="C625" s="70" t="s">
        <v>178</v>
      </c>
      <c r="D625" s="70" t="s">
        <v>593</v>
      </c>
      <c r="E625" s="165" t="s">
        <v>754</v>
      </c>
      <c r="F625" s="65" t="n">
        <f aca="false" ca="false" dt2D="false" dtr="false" t="normal">SUM(G625:U625)</f>
        <v>22059</v>
      </c>
      <c r="G625" s="68" t="n"/>
      <c r="H625" s="68" t="n"/>
      <c r="I625" s="68" t="n"/>
      <c r="J625" s="68" t="n"/>
      <c r="K625" s="68" t="n"/>
      <c r="L625" s="68" t="n"/>
      <c r="M625" s="68" t="n"/>
      <c r="N625" s="68" t="n"/>
      <c r="O625" s="68" t="n"/>
      <c r="P625" s="68" t="n"/>
      <c r="Q625" s="68" t="n"/>
      <c r="R625" s="68" t="n"/>
      <c r="S625" s="68" t="n">
        <v>22059</v>
      </c>
      <c r="T625" s="63" t="n"/>
      <c r="U625" s="69" t="n"/>
      <c r="V625" s="55" t="n">
        <f aca="false" ca="false" dt2D="false" dtr="false" t="normal">COUNTIF(G625:R625, "&gt;0")</f>
        <v>0</v>
      </c>
    </row>
    <row customHeight="true" ht="15" outlineLevel="0" r="626">
      <c r="A626" s="59" t="n">
        <f aca="false" ca="false" dt2D="false" dtr="false" t="normal">+A625+1</f>
        <v>603</v>
      </c>
      <c r="B626" s="60" t="n">
        <f aca="false" ca="false" dt2D="false" dtr="false" t="normal">+B625+1</f>
        <v>284</v>
      </c>
      <c r="C626" s="70" t="s">
        <v>178</v>
      </c>
      <c r="D626" s="70" t="s">
        <v>594</v>
      </c>
      <c r="E626" s="165" t="s">
        <v>754</v>
      </c>
      <c r="F626" s="65" t="n">
        <f aca="false" ca="false" dt2D="false" dtr="false" t="normal">SUM(G626:U626)</f>
        <v>22811</v>
      </c>
      <c r="G626" s="68" t="n"/>
      <c r="H626" s="68" t="n"/>
      <c r="I626" s="68" t="n"/>
      <c r="J626" s="68" t="n"/>
      <c r="K626" s="68" t="n"/>
      <c r="L626" s="68" t="n"/>
      <c r="M626" s="68" t="n"/>
      <c r="N626" s="68" t="n"/>
      <c r="O626" s="68" t="n"/>
      <c r="P626" s="68" t="n"/>
      <c r="Q626" s="68" t="n"/>
      <c r="R626" s="68" t="n"/>
      <c r="S626" s="68" t="n">
        <v>22811</v>
      </c>
      <c r="T626" s="63" t="n"/>
      <c r="U626" s="69" t="n"/>
      <c r="V626" s="55" t="n">
        <f aca="false" ca="false" dt2D="false" dtr="false" t="normal">COUNTIF(G626:R626, "&gt;0")</f>
        <v>0</v>
      </c>
    </row>
    <row customHeight="true" ht="15" outlineLevel="0" r="627">
      <c r="A627" s="59" t="n">
        <f aca="false" ca="false" dt2D="false" dtr="false" t="normal">+A626+1</f>
        <v>604</v>
      </c>
      <c r="B627" s="60" t="n">
        <f aca="false" ca="false" dt2D="false" dtr="false" t="normal">+B626+1</f>
        <v>285</v>
      </c>
      <c r="C627" s="70" t="s">
        <v>178</v>
      </c>
      <c r="D627" s="70" t="s">
        <v>595</v>
      </c>
      <c r="E627" s="165" t="s">
        <v>754</v>
      </c>
      <c r="F627" s="65" t="n">
        <f aca="false" ca="false" dt2D="false" dtr="false" t="normal">SUM(G627:U627)</f>
        <v>28489</v>
      </c>
      <c r="G627" s="68" t="n"/>
      <c r="H627" s="68" t="n"/>
      <c r="I627" s="68" t="n"/>
      <c r="J627" s="68" t="n"/>
      <c r="K627" s="68" t="n"/>
      <c r="L627" s="68" t="n"/>
      <c r="M627" s="68" t="n"/>
      <c r="N627" s="68" t="n"/>
      <c r="O627" s="68" t="n"/>
      <c r="P627" s="68" t="n"/>
      <c r="Q627" s="68" t="n"/>
      <c r="R627" s="68" t="n"/>
      <c r="S627" s="68" t="n">
        <v>28489</v>
      </c>
      <c r="T627" s="63" t="n"/>
      <c r="U627" s="69" t="n"/>
      <c r="V627" s="55" t="n">
        <f aca="false" ca="false" dt2D="false" dtr="false" t="normal">COUNTIF(G627:R627, "&gt;0")</f>
        <v>0</v>
      </c>
    </row>
    <row customHeight="true" ht="15" outlineLevel="0" r="628">
      <c r="A628" s="59" t="n">
        <f aca="false" ca="false" dt2D="false" dtr="false" t="normal">+A627+1</f>
        <v>605</v>
      </c>
      <c r="B628" s="60" t="n">
        <f aca="false" ca="false" dt2D="false" dtr="false" t="normal">+B627+1</f>
        <v>286</v>
      </c>
      <c r="C628" s="70" t="s">
        <v>178</v>
      </c>
      <c r="D628" s="70" t="s">
        <v>596</v>
      </c>
      <c r="E628" s="165" t="s">
        <v>754</v>
      </c>
      <c r="F628" s="65" t="n">
        <f aca="false" ca="false" dt2D="false" dtr="false" t="normal">SUM(G628:U628)</f>
        <v>11637</v>
      </c>
      <c r="G628" s="68" t="n"/>
      <c r="H628" s="68" t="n"/>
      <c r="I628" s="68" t="n"/>
      <c r="J628" s="68" t="n"/>
      <c r="K628" s="68" t="n"/>
      <c r="L628" s="68" t="n"/>
      <c r="M628" s="68" t="n"/>
      <c r="N628" s="68" t="n"/>
      <c r="O628" s="68" t="n"/>
      <c r="P628" s="68" t="n"/>
      <c r="Q628" s="68" t="n"/>
      <c r="R628" s="68" t="n"/>
      <c r="S628" s="68" t="n">
        <v>11637</v>
      </c>
      <c r="T628" s="63" t="n"/>
      <c r="U628" s="69" t="n"/>
      <c r="V628" s="55" t="n">
        <f aca="false" ca="false" dt2D="false" dtr="false" t="normal">COUNTIF(G628:R628, "&gt;0")</f>
        <v>0</v>
      </c>
    </row>
    <row customHeight="true" ht="15" outlineLevel="0" r="629">
      <c r="A629" s="59" t="n">
        <f aca="false" ca="false" dt2D="false" dtr="false" t="normal">+A628+1</f>
        <v>606</v>
      </c>
      <c r="B629" s="60" t="n">
        <f aca="false" ca="false" dt2D="false" dtr="false" t="normal">+B628+1</f>
        <v>287</v>
      </c>
      <c r="C629" s="70" t="s">
        <v>178</v>
      </c>
      <c r="D629" s="70" t="s">
        <v>597</v>
      </c>
      <c r="E629" s="165" t="s">
        <v>754</v>
      </c>
      <c r="F629" s="65" t="n">
        <f aca="false" ca="false" dt2D="false" dtr="false" t="normal">SUM(G629:U629)</f>
        <v>12340</v>
      </c>
      <c r="G629" s="68" t="n"/>
      <c r="H629" s="68" t="n"/>
      <c r="I629" s="68" t="n"/>
      <c r="J629" s="68" t="n"/>
      <c r="K629" s="68" t="n"/>
      <c r="L629" s="68" t="n"/>
      <c r="M629" s="68" t="n"/>
      <c r="N629" s="68" t="n"/>
      <c r="O629" s="68" t="n"/>
      <c r="P629" s="68" t="n"/>
      <c r="Q629" s="68" t="n"/>
      <c r="R629" s="68" t="n"/>
      <c r="S629" s="68" t="n">
        <v>12340</v>
      </c>
      <c r="T629" s="63" t="n"/>
      <c r="U629" s="69" t="n"/>
      <c r="V629" s="55" t="n">
        <f aca="false" ca="false" dt2D="false" dtr="false" t="normal">COUNTIF(G629:R629, "&gt;0")</f>
        <v>0</v>
      </c>
    </row>
    <row customHeight="true" ht="15" outlineLevel="0" r="630">
      <c r="A630" s="59" t="n">
        <f aca="false" ca="false" dt2D="false" dtr="false" t="normal">+A629+1</f>
        <v>607</v>
      </c>
      <c r="B630" s="60" t="n">
        <f aca="false" ca="false" dt2D="false" dtr="false" t="normal">+B629+1</f>
        <v>288</v>
      </c>
      <c r="C630" s="70" t="s">
        <v>598</v>
      </c>
      <c r="D630" s="70" t="s">
        <v>599</v>
      </c>
      <c r="E630" s="165" t="s">
        <v>754</v>
      </c>
      <c r="F630" s="65" t="n">
        <f aca="false" ca="false" dt2D="false" dtr="false" t="normal">SUM(G630:U630)</f>
        <v>115821.28</v>
      </c>
      <c r="G630" s="68" t="n">
        <v>0</v>
      </c>
      <c r="H630" s="68" t="n">
        <v>0</v>
      </c>
      <c r="I630" s="68" t="n">
        <v>0</v>
      </c>
      <c r="J630" s="68" t="n">
        <v>0</v>
      </c>
      <c r="K630" s="68" t="n">
        <v>0</v>
      </c>
      <c r="L630" s="68" t="n"/>
      <c r="M630" s="68" t="n">
        <v>0</v>
      </c>
      <c r="N630" s="68" t="n">
        <v>0</v>
      </c>
      <c r="O630" s="68" t="n"/>
      <c r="P630" s="68" t="n">
        <v>0</v>
      </c>
      <c r="Q630" s="68" t="n">
        <v>0</v>
      </c>
      <c r="R630" s="68" t="n"/>
      <c r="S630" s="68" t="n">
        <v>115821.28</v>
      </c>
      <c r="T630" s="68" t="n"/>
      <c r="U630" s="69" t="n"/>
      <c r="V630" s="55" t="n">
        <f aca="false" ca="false" dt2D="false" dtr="false" t="normal">COUNTIF(G630:R630, "&gt;0")</f>
        <v>0</v>
      </c>
    </row>
    <row customHeight="true" ht="15" outlineLevel="0" r="631">
      <c r="A631" s="59" t="n">
        <f aca="false" ca="false" dt2D="false" dtr="false" t="normal">+A630+1</f>
        <v>608</v>
      </c>
      <c r="B631" s="60" t="n">
        <f aca="false" ca="false" dt2D="false" dtr="false" t="normal">+B630+1</f>
        <v>289</v>
      </c>
      <c r="C631" s="70" t="s">
        <v>600</v>
      </c>
      <c r="D631" s="70" t="s">
        <v>601</v>
      </c>
      <c r="E631" s="165" t="s">
        <v>754</v>
      </c>
      <c r="F631" s="65" t="n">
        <f aca="false" ca="false" dt2D="false" dtr="false" t="normal">SUM(G631:U631)</f>
        <v>63460.66</v>
      </c>
      <c r="G631" s="68" t="n"/>
      <c r="H631" s="68" t="n"/>
      <c r="I631" s="68" t="n"/>
      <c r="J631" s="68" t="n"/>
      <c r="K631" s="68" t="n"/>
      <c r="L631" s="68" t="n"/>
      <c r="M631" s="68" t="n"/>
      <c r="N631" s="68" t="n"/>
      <c r="O631" s="68" t="n"/>
      <c r="P631" s="68" t="n"/>
      <c r="Q631" s="68" t="n"/>
      <c r="R631" s="68" t="n"/>
      <c r="S631" s="68" t="n">
        <v>63460.66</v>
      </c>
      <c r="T631" s="63" t="n"/>
      <c r="U631" s="69" t="n"/>
      <c r="V631" s="55" t="n">
        <f aca="false" ca="false" dt2D="false" dtr="false" t="normal">COUNTIF(G631:R631, "&gt;0")</f>
        <v>0</v>
      </c>
    </row>
    <row customHeight="true" ht="15" outlineLevel="0" r="632">
      <c r="A632" s="59" t="n">
        <f aca="false" ca="false" dt2D="false" dtr="false" t="normal">+A631+1</f>
        <v>609</v>
      </c>
      <c r="B632" s="60" t="n">
        <f aca="false" ca="false" dt2D="false" dtr="false" t="normal">+B631+1</f>
        <v>290</v>
      </c>
      <c r="C632" s="70" t="s">
        <v>600</v>
      </c>
      <c r="D632" s="70" t="s">
        <v>602</v>
      </c>
      <c r="E632" s="165" t="s">
        <v>754</v>
      </c>
      <c r="F632" s="65" t="n">
        <f aca="false" ca="false" dt2D="false" dtr="false" t="normal">SUM(G632:U632)</f>
        <v>54349.27</v>
      </c>
      <c r="G632" s="68" t="n"/>
      <c r="H632" s="68" t="n"/>
      <c r="I632" s="68" t="n"/>
      <c r="J632" s="68" t="n"/>
      <c r="K632" s="68" t="n"/>
      <c r="L632" s="68" t="n"/>
      <c r="M632" s="68" t="n"/>
      <c r="N632" s="68" t="n"/>
      <c r="O632" s="68" t="n"/>
      <c r="P632" s="68" t="n"/>
      <c r="Q632" s="68" t="n"/>
      <c r="R632" s="68" t="n"/>
      <c r="S632" s="68" t="n">
        <v>54349.27</v>
      </c>
      <c r="T632" s="63" t="n"/>
      <c r="U632" s="69" t="n"/>
      <c r="V632" s="55" t="n">
        <f aca="false" ca="false" dt2D="false" dtr="false" t="normal">COUNTIF(G632:R632, "&gt;0")</f>
        <v>0</v>
      </c>
    </row>
    <row customHeight="true" ht="15" outlineLevel="0" r="633">
      <c r="A633" s="59" t="n">
        <f aca="false" ca="false" dt2D="false" dtr="false" t="normal">+A632+1</f>
        <v>610</v>
      </c>
      <c r="B633" s="60" t="n">
        <f aca="false" ca="false" dt2D="false" dtr="false" t="normal">+B632+1</f>
        <v>291</v>
      </c>
      <c r="C633" s="70" t="s">
        <v>236</v>
      </c>
      <c r="D633" s="70" t="s">
        <v>603</v>
      </c>
      <c r="E633" s="165" t="s">
        <v>754</v>
      </c>
      <c r="F633" s="65" t="n">
        <f aca="false" ca="false" dt2D="false" dtr="false" t="normal">SUM(G633:U633)</f>
        <v>135004.06</v>
      </c>
      <c r="G633" s="68" t="n"/>
      <c r="H633" s="68" t="n"/>
      <c r="I633" s="68" t="n"/>
      <c r="J633" s="68" t="n"/>
      <c r="K633" s="68" t="n"/>
      <c r="L633" s="68" t="n"/>
      <c r="M633" s="68" t="n"/>
      <c r="N633" s="68" t="n"/>
      <c r="O633" s="68" t="n"/>
      <c r="P633" s="68" t="n"/>
      <c r="Q633" s="68" t="n"/>
      <c r="R633" s="68" t="n"/>
      <c r="S633" s="68" t="n">
        <v>135004.06</v>
      </c>
      <c r="T633" s="63" t="n"/>
      <c r="U633" s="69" t="n"/>
      <c r="V633" s="55" t="n">
        <f aca="false" ca="false" dt2D="false" dtr="false" t="normal">COUNTIF(G633:R633, "&gt;0")</f>
        <v>0</v>
      </c>
    </row>
    <row customHeight="true" ht="15" outlineLevel="0" r="634">
      <c r="A634" s="59" t="n">
        <f aca="false" ca="false" dt2D="false" dtr="false" t="normal">+A633+1</f>
        <v>611</v>
      </c>
      <c r="B634" s="60" t="n">
        <f aca="false" ca="false" dt2D="false" dtr="false" t="normal">+B633+1</f>
        <v>292</v>
      </c>
      <c r="C634" s="70" t="s">
        <v>236</v>
      </c>
      <c r="D634" s="70" t="s">
        <v>604</v>
      </c>
      <c r="E634" s="165" t="s">
        <v>754</v>
      </c>
      <c r="F634" s="65" t="n">
        <f aca="false" ca="false" dt2D="false" dtr="false" t="normal">SUM(G634:U634)</f>
        <v>237853.05</v>
      </c>
      <c r="G634" s="68" t="n"/>
      <c r="H634" s="68" t="n"/>
      <c r="I634" s="68" t="n"/>
      <c r="J634" s="68" t="n"/>
      <c r="K634" s="68" t="n"/>
      <c r="L634" s="68" t="n"/>
      <c r="M634" s="68" t="n"/>
      <c r="N634" s="68" t="n"/>
      <c r="O634" s="68" t="n"/>
      <c r="P634" s="68" t="n"/>
      <c r="Q634" s="68" t="n"/>
      <c r="R634" s="68" t="n"/>
      <c r="S634" s="68" t="n">
        <v>237853.05</v>
      </c>
      <c r="T634" s="63" t="n"/>
      <c r="U634" s="69" t="n"/>
      <c r="V634" s="55" t="n">
        <f aca="false" ca="false" dt2D="false" dtr="false" t="normal">COUNTIF(G634:R634, "&gt;0")</f>
        <v>0</v>
      </c>
    </row>
    <row customHeight="true" ht="15" outlineLevel="0" r="635">
      <c r="A635" s="59" t="n">
        <f aca="false" ca="false" dt2D="false" dtr="false" t="normal">+A634+1</f>
        <v>612</v>
      </c>
      <c r="B635" s="60" t="n">
        <f aca="false" ca="false" dt2D="false" dtr="false" t="normal">+B634+1</f>
        <v>293</v>
      </c>
      <c r="C635" s="70" t="s">
        <v>236</v>
      </c>
      <c r="D635" s="70" t="s">
        <v>605</v>
      </c>
      <c r="E635" s="165" t="s">
        <v>754</v>
      </c>
      <c r="F635" s="65" t="n">
        <f aca="false" ca="false" dt2D="false" dtr="false" t="normal">SUM(G635:U635)</f>
        <v>220284.53</v>
      </c>
      <c r="G635" s="68" t="n"/>
      <c r="H635" s="68" t="n"/>
      <c r="I635" s="68" t="n"/>
      <c r="J635" s="68" t="n"/>
      <c r="K635" s="68" t="n"/>
      <c r="L635" s="68" t="n"/>
      <c r="M635" s="68" t="n"/>
      <c r="N635" s="68" t="n"/>
      <c r="O635" s="68" t="n"/>
      <c r="P635" s="68" t="n"/>
      <c r="Q635" s="68" t="n"/>
      <c r="R635" s="68" t="n"/>
      <c r="S635" s="68" t="n">
        <v>220284.53</v>
      </c>
      <c r="T635" s="63" t="n"/>
      <c r="U635" s="69" t="n"/>
      <c r="V635" s="55" t="n">
        <f aca="false" ca="false" dt2D="false" dtr="false" t="normal">COUNTIF(G635:R635, "&gt;0")</f>
        <v>0</v>
      </c>
    </row>
    <row customHeight="true" ht="15" outlineLevel="0" r="636">
      <c r="A636" s="59" t="n">
        <f aca="false" ca="false" dt2D="false" dtr="false" t="normal">+A635+1</f>
        <v>613</v>
      </c>
      <c r="B636" s="60" t="n">
        <f aca="false" ca="false" dt2D="false" dtr="false" t="normal">+B635+1</f>
        <v>294</v>
      </c>
      <c r="C636" s="70" t="s">
        <v>606</v>
      </c>
      <c r="D636" s="70" t="s">
        <v>607</v>
      </c>
      <c r="E636" s="165" t="s">
        <v>754</v>
      </c>
      <c r="F636" s="65" t="n">
        <f aca="false" ca="false" dt2D="false" dtr="false" t="normal">SUM(G636:U636)</f>
        <v>169534.5</v>
      </c>
      <c r="G636" s="68" t="n"/>
      <c r="H636" s="68" t="n"/>
      <c r="I636" s="68" t="n"/>
      <c r="J636" s="68" t="n"/>
      <c r="K636" s="68" t="n"/>
      <c r="L636" s="68" t="n"/>
      <c r="M636" s="68" t="n"/>
      <c r="N636" s="68" t="n"/>
      <c r="O636" s="68" t="n"/>
      <c r="P636" s="68" t="n"/>
      <c r="Q636" s="68" t="n"/>
      <c r="R636" s="68" t="n"/>
      <c r="S636" s="68" t="n">
        <v>169534.5</v>
      </c>
      <c r="T636" s="63" t="n"/>
      <c r="U636" s="69" t="n"/>
      <c r="V636" s="55" t="n">
        <f aca="false" ca="false" dt2D="false" dtr="false" t="normal">COUNTIF(G636:R636, "&gt;0")</f>
        <v>0</v>
      </c>
    </row>
    <row customHeight="true" ht="15" outlineLevel="0" r="637">
      <c r="A637" s="59" t="n">
        <f aca="false" ca="false" dt2D="false" dtr="false" t="normal">+A636+1</f>
        <v>614</v>
      </c>
      <c r="B637" s="60" t="n">
        <f aca="false" ca="false" dt2D="false" dtr="false" t="normal">+B636+1</f>
        <v>295</v>
      </c>
      <c r="C637" s="70" t="s">
        <v>58</v>
      </c>
      <c r="D637" s="70" t="s">
        <v>608</v>
      </c>
      <c r="E637" s="1" t="n">
        <v>2021</v>
      </c>
      <c r="F637" s="65" t="n">
        <f aca="false" ca="false" dt2D="false" dtr="false" t="normal">SUM(G637:U637)</f>
        <v>214588.13</v>
      </c>
      <c r="G637" s="68" t="n"/>
      <c r="H637" s="68" t="n"/>
      <c r="I637" s="68" t="n"/>
      <c r="J637" s="68" t="n"/>
      <c r="K637" s="68" t="n"/>
      <c r="L637" s="68" t="n"/>
      <c r="M637" s="68" t="n"/>
      <c r="N637" s="68" t="n"/>
      <c r="O637" s="68" t="n"/>
      <c r="P637" s="68" t="n"/>
      <c r="Q637" s="68" t="n"/>
      <c r="R637" s="68" t="n"/>
      <c r="S637" s="68" t="n">
        <v>214588.13</v>
      </c>
      <c r="T637" s="63" t="n"/>
      <c r="U637" s="69" t="n"/>
      <c r="V637" s="55" t="n"/>
    </row>
    <row customHeight="true" ht="15" outlineLevel="0" r="638">
      <c r="A638" s="59" t="n">
        <f aca="false" ca="false" dt2D="false" dtr="false" t="normal">+A637+1</f>
        <v>615</v>
      </c>
      <c r="B638" s="60" t="n">
        <f aca="false" ca="false" dt2D="false" dtr="false" t="normal">+B637+1</f>
        <v>296</v>
      </c>
      <c r="C638" s="70" t="s">
        <v>58</v>
      </c>
      <c r="D638" s="70" t="s">
        <v>609</v>
      </c>
      <c r="E638" s="1" t="n">
        <v>2021</v>
      </c>
      <c r="F638" s="65" t="n">
        <f aca="false" ca="false" dt2D="false" dtr="false" t="normal">SUM(G638:U638)</f>
        <v>210269.56000000003</v>
      </c>
      <c r="G638" s="68" t="n"/>
      <c r="H638" s="68" t="n"/>
      <c r="I638" s="68" t="n"/>
      <c r="J638" s="68" t="n"/>
      <c r="K638" s="68" t="n"/>
      <c r="L638" s="68" t="n"/>
      <c r="M638" s="68" t="n"/>
      <c r="N638" s="68" t="n"/>
      <c r="O638" s="68" t="n"/>
      <c r="P638" s="68" t="n"/>
      <c r="Q638" s="68" t="n"/>
      <c r="R638" s="68" t="n"/>
      <c r="S638" s="68" t="n">
        <v>210269.56</v>
      </c>
      <c r="T638" s="68" t="n"/>
      <c r="U638" s="79" t="n"/>
      <c r="V638" s="55" t="n"/>
    </row>
    <row customHeight="true" ht="15" outlineLevel="0" r="639">
      <c r="A639" s="59" t="n">
        <f aca="false" ca="false" dt2D="false" dtr="false" t="normal">+A638+1</f>
        <v>616</v>
      </c>
      <c r="B639" s="60" t="n">
        <f aca="false" ca="false" dt2D="false" dtr="false" t="normal">+B638+1</f>
        <v>297</v>
      </c>
      <c r="C639" s="70" t="s">
        <v>58</v>
      </c>
      <c r="D639" s="70" t="s">
        <v>610</v>
      </c>
      <c r="E639" s="1" t="n">
        <v>2021</v>
      </c>
      <c r="F639" s="65" t="n">
        <f aca="false" ca="false" dt2D="false" dtr="false" t="normal">SUM(G639:U639)</f>
        <v>120687.45</v>
      </c>
      <c r="G639" s="68" t="n"/>
      <c r="H639" s="68" t="n"/>
      <c r="I639" s="68" t="n"/>
      <c r="J639" s="68" t="n"/>
      <c r="K639" s="68" t="n"/>
      <c r="L639" s="68" t="n"/>
      <c r="M639" s="68" t="n"/>
      <c r="N639" s="68" t="n"/>
      <c r="O639" s="68" t="n"/>
      <c r="P639" s="68" t="n"/>
      <c r="Q639" s="68" t="n"/>
      <c r="R639" s="68" t="n"/>
      <c r="S639" s="68" t="n">
        <v>120687.45</v>
      </c>
      <c r="T639" s="68" t="n"/>
      <c r="U639" s="79" t="n"/>
      <c r="V639" s="55" t="n"/>
    </row>
    <row customHeight="true" ht="15" outlineLevel="0" r="640">
      <c r="A640" s="59" t="n">
        <f aca="false" ca="false" dt2D="false" dtr="false" t="normal">+A639+1</f>
        <v>617</v>
      </c>
      <c r="B640" s="60" t="n">
        <f aca="false" ca="false" dt2D="false" dtr="false" t="normal">+B639+1</f>
        <v>298</v>
      </c>
      <c r="C640" s="70" t="s">
        <v>58</v>
      </c>
      <c r="D640" s="70" t="s">
        <v>611</v>
      </c>
      <c r="E640" s="1" t="n">
        <v>2021</v>
      </c>
      <c r="F640" s="65" t="n">
        <f aca="false" ca="false" dt2D="false" dtr="false" t="normal">SUM(G640:U640)</f>
        <v>211737.26</v>
      </c>
      <c r="G640" s="68" t="n"/>
      <c r="H640" s="68" t="n"/>
      <c r="I640" s="68" t="n"/>
      <c r="J640" s="68" t="n"/>
      <c r="K640" s="68" t="n"/>
      <c r="L640" s="68" t="n"/>
      <c r="M640" s="68" t="n"/>
      <c r="N640" s="68" t="n"/>
      <c r="O640" s="68" t="n"/>
      <c r="P640" s="68" t="n"/>
      <c r="Q640" s="68" t="n"/>
      <c r="R640" s="68" t="n"/>
      <c r="S640" s="68" t="n">
        <v>211737.26</v>
      </c>
      <c r="T640" s="68" t="n"/>
      <c r="U640" s="79" t="n"/>
      <c r="V640" s="55" t="n"/>
    </row>
    <row customHeight="true" ht="15" outlineLevel="0" r="641">
      <c r="A641" s="59" t="n">
        <f aca="false" ca="false" dt2D="false" dtr="false" t="normal">+A640+1</f>
        <v>618</v>
      </c>
      <c r="B641" s="60" t="n">
        <f aca="false" ca="false" dt2D="false" dtr="false" t="normal">+B640+1</f>
        <v>299</v>
      </c>
      <c r="C641" s="70" t="s">
        <v>58</v>
      </c>
      <c r="D641" s="70" t="s">
        <v>612</v>
      </c>
      <c r="E641" s="1" t="n">
        <v>2021</v>
      </c>
      <c r="F641" s="65" t="n">
        <f aca="false" ca="false" dt2D="false" dtr="false" t="normal">SUM(G641:U641)</f>
        <v>126471.05</v>
      </c>
      <c r="G641" s="68" t="n"/>
      <c r="H641" s="68" t="n"/>
      <c r="I641" s="68" t="n"/>
      <c r="J641" s="68" t="n"/>
      <c r="K641" s="68" t="n"/>
      <c r="L641" s="68" t="n"/>
      <c r="M641" s="68" t="n"/>
      <c r="N641" s="68" t="n"/>
      <c r="O641" s="68" t="n"/>
      <c r="P641" s="68" t="n"/>
      <c r="Q641" s="68" t="n"/>
      <c r="R641" s="68" t="n"/>
      <c r="S641" s="68" t="n">
        <v>126471.05</v>
      </c>
      <c r="T641" s="68" t="n"/>
      <c r="U641" s="79" t="n"/>
      <c r="V641" s="55" t="n"/>
    </row>
    <row customHeight="true" ht="15" outlineLevel="0" r="642">
      <c r="A642" s="59" t="n">
        <f aca="false" ca="false" dt2D="false" dtr="false" t="normal">+A641+1</f>
        <v>619</v>
      </c>
      <c r="B642" s="60" t="n">
        <f aca="false" ca="false" dt2D="false" dtr="false" t="normal">+B641+1</f>
        <v>300</v>
      </c>
      <c r="C642" s="70" t="s">
        <v>58</v>
      </c>
      <c r="D642" s="70" t="s">
        <v>613</v>
      </c>
      <c r="E642" s="165" t="s">
        <v>754</v>
      </c>
      <c r="F642" s="65" t="n">
        <f aca="false" ca="false" dt2D="false" dtr="false" t="normal">SUM(G642:U642)</f>
        <v>244074.99</v>
      </c>
      <c r="G642" s="68" t="n"/>
      <c r="H642" s="68" t="n"/>
      <c r="I642" s="68" t="n"/>
      <c r="J642" s="68" t="n"/>
      <c r="K642" s="68" t="n"/>
      <c r="L642" s="68" t="n"/>
      <c r="M642" s="68" t="n"/>
      <c r="N642" s="68" t="n"/>
      <c r="O642" s="68" t="n"/>
      <c r="P642" s="68" t="n"/>
      <c r="Q642" s="68" t="n"/>
      <c r="R642" s="68" t="n"/>
      <c r="S642" s="68" t="n">
        <v>244074.99</v>
      </c>
      <c r="T642" s="63" t="n"/>
      <c r="U642" s="69" t="n"/>
      <c r="V642" s="55" t="n">
        <f aca="false" ca="false" dt2D="false" dtr="false" t="normal">COUNTIF(G642:R642, "&gt;0")</f>
        <v>0</v>
      </c>
    </row>
    <row customHeight="true" ht="15" outlineLevel="0" r="643">
      <c r="A643" s="59" t="n">
        <f aca="false" ca="false" dt2D="false" dtr="false" t="normal">+A642+1</f>
        <v>620</v>
      </c>
      <c r="B643" s="60" t="n">
        <f aca="false" ca="false" dt2D="false" dtr="false" t="normal">+B642+1</f>
        <v>301</v>
      </c>
      <c r="C643" s="70" t="s">
        <v>58</v>
      </c>
      <c r="D643" s="70" t="s">
        <v>614</v>
      </c>
      <c r="E643" s="165" t="s">
        <v>754</v>
      </c>
      <c r="F643" s="65" t="n">
        <f aca="false" ca="false" dt2D="false" dtr="false" t="normal">SUM(G643:U643)</f>
        <v>198401.24</v>
      </c>
      <c r="G643" s="68" t="n">
        <v>0</v>
      </c>
      <c r="H643" s="68" t="n"/>
      <c r="I643" s="68" t="n"/>
      <c r="J643" s="68" t="n"/>
      <c r="K643" s="68" t="n"/>
      <c r="L643" s="68" t="n"/>
      <c r="M643" s="68" t="n"/>
      <c r="N643" s="68" t="n"/>
      <c r="O643" s="68" t="n">
        <v>0</v>
      </c>
      <c r="P643" s="68" t="n">
        <v>0</v>
      </c>
      <c r="Q643" s="68" t="n">
        <v>0</v>
      </c>
      <c r="R643" s="68" t="n">
        <v>0</v>
      </c>
      <c r="S643" s="68" t="n">
        <v>198401.24</v>
      </c>
      <c r="T643" s="63" t="n"/>
      <c r="U643" s="69" t="n"/>
      <c r="V643" s="55" t="n">
        <f aca="false" ca="false" dt2D="false" dtr="false" t="normal">COUNTIF(G643:R643, "&gt;0")</f>
        <v>0</v>
      </c>
    </row>
    <row customHeight="true" ht="15" outlineLevel="0" r="644">
      <c r="A644" s="59" t="n">
        <f aca="false" ca="false" dt2D="false" dtr="false" t="normal">+A643+1</f>
        <v>621</v>
      </c>
      <c r="B644" s="60" t="n">
        <f aca="false" ca="false" dt2D="false" dtr="false" t="normal">+B643+1</f>
        <v>302</v>
      </c>
      <c r="C644" s="70" t="s">
        <v>58</v>
      </c>
      <c r="D644" s="70" t="s">
        <v>615</v>
      </c>
      <c r="E644" s="165" t="s">
        <v>754</v>
      </c>
      <c r="F644" s="65" t="n">
        <f aca="false" ca="false" dt2D="false" dtr="false" t="normal">SUM(G644:U644)</f>
        <v>138217.97</v>
      </c>
      <c r="G644" s="68" t="n"/>
      <c r="H644" s="68" t="n"/>
      <c r="I644" s="68" t="n"/>
      <c r="J644" s="68" t="n"/>
      <c r="K644" s="68" t="n"/>
      <c r="L644" s="68" t="n"/>
      <c r="M644" s="68" t="n"/>
      <c r="N644" s="68" t="n"/>
      <c r="O644" s="68" t="n"/>
      <c r="P644" s="68" t="n"/>
      <c r="Q644" s="68" t="n"/>
      <c r="R644" s="68" t="n"/>
      <c r="S644" s="68" t="n">
        <v>100032.99</v>
      </c>
      <c r="T644" s="63" t="n">
        <v>38184.98</v>
      </c>
      <c r="U644" s="69" t="n"/>
      <c r="V644" s="55" t="n">
        <f aca="false" ca="false" dt2D="false" dtr="false" t="normal">COUNTIF(G644:R644, "&gt;0")</f>
        <v>0</v>
      </c>
    </row>
    <row customHeight="true" ht="15" outlineLevel="0" r="645">
      <c r="A645" s="59" t="n">
        <f aca="false" ca="false" dt2D="false" dtr="false" t="normal">+A644+1</f>
        <v>622</v>
      </c>
      <c r="B645" s="60" t="n">
        <f aca="false" ca="false" dt2D="false" dtr="false" t="normal">+B644+1</f>
        <v>303</v>
      </c>
      <c r="C645" s="70" t="s">
        <v>58</v>
      </c>
      <c r="D645" s="70" t="s">
        <v>616</v>
      </c>
      <c r="E645" s="165" t="s">
        <v>754</v>
      </c>
      <c r="F645" s="65" t="n">
        <f aca="false" ca="false" dt2D="false" dtr="false" t="normal">SUM(G645:U645)</f>
        <v>28317</v>
      </c>
      <c r="G645" s="68" t="n"/>
      <c r="H645" s="68" t="n"/>
      <c r="I645" s="68" t="n"/>
      <c r="J645" s="68" t="n"/>
      <c r="K645" s="68" t="n"/>
      <c r="L645" s="68" t="n"/>
      <c r="M645" s="68" t="n"/>
      <c r="N645" s="68" t="n"/>
      <c r="O645" s="68" t="n"/>
      <c r="P645" s="68" t="n"/>
      <c r="Q645" s="68" t="n"/>
      <c r="R645" s="68" t="n"/>
      <c r="S645" s="68" t="n">
        <v>28317</v>
      </c>
      <c r="T645" s="63" t="n"/>
      <c r="U645" s="69" t="n"/>
      <c r="V645" s="55" t="n">
        <f aca="false" ca="false" dt2D="false" dtr="false" t="normal">COUNTIF(G645:R645, "&gt;0")</f>
        <v>0</v>
      </c>
    </row>
    <row customHeight="true" ht="15" outlineLevel="0" r="646">
      <c r="A646" s="59" t="n">
        <f aca="false" ca="false" dt2D="false" dtr="false" t="normal">+A645+1</f>
        <v>623</v>
      </c>
      <c r="B646" s="60" t="n">
        <f aca="false" ca="false" dt2D="false" dtr="false" t="normal">+B645+1</f>
        <v>304</v>
      </c>
      <c r="C646" s="70" t="s">
        <v>58</v>
      </c>
      <c r="D646" s="70" t="s">
        <v>617</v>
      </c>
      <c r="E646" s="165" t="s">
        <v>754</v>
      </c>
      <c r="F646" s="65" t="n">
        <f aca="false" ca="false" dt2D="false" dtr="false" t="normal">SUM(G646:U646)</f>
        <v>12096</v>
      </c>
      <c r="G646" s="68" t="n">
        <v>0</v>
      </c>
      <c r="H646" s="68" t="n">
        <v>0</v>
      </c>
      <c r="I646" s="68" t="n">
        <v>0</v>
      </c>
      <c r="J646" s="68" t="n">
        <v>0</v>
      </c>
      <c r="K646" s="68" t="n">
        <v>0</v>
      </c>
      <c r="L646" s="68" t="n"/>
      <c r="M646" s="68" t="n">
        <v>0</v>
      </c>
      <c r="N646" s="68" t="n">
        <v>0</v>
      </c>
      <c r="O646" s="68" t="n"/>
      <c r="P646" s="68" t="n">
        <v>0</v>
      </c>
      <c r="Q646" s="68" t="n">
        <v>0</v>
      </c>
      <c r="R646" s="68" t="n">
        <v>0</v>
      </c>
      <c r="S646" s="68" t="n">
        <v>12096</v>
      </c>
      <c r="T646" s="63" t="n"/>
      <c r="U646" s="69" t="n"/>
      <c r="V646" s="55" t="n">
        <f aca="false" ca="false" dt2D="false" dtr="false" t="normal">COUNTIF(G646:R646, "&gt;0")</f>
        <v>0</v>
      </c>
    </row>
    <row customHeight="true" ht="15" outlineLevel="0" r="647">
      <c r="A647" s="59" t="n">
        <f aca="false" ca="false" dt2D="false" dtr="false" t="normal">+A646+1</f>
        <v>624</v>
      </c>
      <c r="B647" s="60" t="n">
        <f aca="false" ca="false" dt2D="false" dtr="false" t="normal">+B646+1</f>
        <v>305</v>
      </c>
      <c r="C647" s="70" t="s">
        <v>58</v>
      </c>
      <c r="D647" s="70" t="s">
        <v>618</v>
      </c>
      <c r="E647" s="165" t="s">
        <v>754</v>
      </c>
      <c r="F647" s="65" t="n">
        <f aca="false" ca="false" dt2D="false" dtr="false" t="normal">SUM(G647:U647)</f>
        <v>12130</v>
      </c>
      <c r="G647" s="68" t="n">
        <v>0</v>
      </c>
      <c r="H647" s="68" t="n">
        <v>0</v>
      </c>
      <c r="I647" s="68" t="n">
        <v>0</v>
      </c>
      <c r="J647" s="68" t="n">
        <v>0</v>
      </c>
      <c r="K647" s="68" t="n">
        <v>0</v>
      </c>
      <c r="L647" s="68" t="n"/>
      <c r="M647" s="68" t="n">
        <v>0</v>
      </c>
      <c r="N647" s="68" t="n">
        <v>0</v>
      </c>
      <c r="O647" s="68" t="n"/>
      <c r="P647" s="68" t="n">
        <v>0</v>
      </c>
      <c r="Q647" s="68" t="n">
        <v>0</v>
      </c>
      <c r="R647" s="68" t="n">
        <v>0</v>
      </c>
      <c r="S647" s="68" t="n">
        <v>12130</v>
      </c>
      <c r="T647" s="63" t="n"/>
      <c r="U647" s="69" t="n"/>
      <c r="V647" s="55" t="n">
        <f aca="false" ca="false" dt2D="false" dtr="false" t="normal">COUNTIF(G647:R647, "&gt;0")</f>
        <v>0</v>
      </c>
    </row>
    <row customHeight="true" ht="15" outlineLevel="0" r="648">
      <c r="A648" s="59" t="n">
        <f aca="false" ca="false" dt2D="false" dtr="false" t="normal">+A647+1</f>
        <v>625</v>
      </c>
      <c r="B648" s="60" t="n">
        <f aca="false" ca="false" dt2D="false" dtr="false" t="normal">+B647+1</f>
        <v>306</v>
      </c>
      <c r="C648" s="70" t="s">
        <v>58</v>
      </c>
      <c r="D648" s="70" t="s">
        <v>619</v>
      </c>
      <c r="E648" s="165" t="s">
        <v>754</v>
      </c>
      <c r="F648" s="65" t="n">
        <f aca="false" ca="false" dt2D="false" dtr="false" t="normal">SUM(G648:U648)</f>
        <v>33459</v>
      </c>
      <c r="G648" s="68" t="n"/>
      <c r="H648" s="68" t="n"/>
      <c r="I648" s="68" t="n"/>
      <c r="J648" s="68" t="n"/>
      <c r="K648" s="68" t="n"/>
      <c r="L648" s="68" t="n"/>
      <c r="M648" s="68" t="n"/>
      <c r="N648" s="68" t="n"/>
      <c r="O648" s="68" t="n"/>
      <c r="P648" s="68" t="n"/>
      <c r="Q648" s="68" t="n"/>
      <c r="R648" s="68" t="n"/>
      <c r="S648" s="68" t="n">
        <v>33459</v>
      </c>
      <c r="T648" s="63" t="n"/>
      <c r="U648" s="69" t="n"/>
      <c r="V648" s="55" t="n">
        <f aca="false" ca="false" dt2D="false" dtr="false" t="normal">COUNTIF(G648:R648, "&gt;0")</f>
        <v>0</v>
      </c>
    </row>
    <row customHeight="true" ht="15" outlineLevel="0" r="649">
      <c r="A649" s="59" t="n">
        <f aca="false" ca="false" dt2D="false" dtr="false" t="normal">+A648+1</f>
        <v>626</v>
      </c>
      <c r="B649" s="60" t="n">
        <f aca="false" ca="false" dt2D="false" dtr="false" t="normal">+B648+1</f>
        <v>307</v>
      </c>
      <c r="C649" s="70" t="s">
        <v>58</v>
      </c>
      <c r="D649" s="70" t="s">
        <v>620</v>
      </c>
      <c r="E649" s="165" t="s">
        <v>754</v>
      </c>
      <c r="F649" s="65" t="n">
        <f aca="false" ca="false" dt2D="false" dtr="false" t="normal">SUM(G649:U649)</f>
        <v>12154</v>
      </c>
      <c r="G649" s="68" t="n"/>
      <c r="H649" s="68" t="n"/>
      <c r="I649" s="68" t="n"/>
      <c r="J649" s="68" t="n"/>
      <c r="K649" s="68" t="n"/>
      <c r="L649" s="68" t="n"/>
      <c r="M649" s="68" t="n"/>
      <c r="N649" s="68" t="n"/>
      <c r="O649" s="68" t="n"/>
      <c r="P649" s="68" t="n"/>
      <c r="Q649" s="68" t="n"/>
      <c r="R649" s="68" t="n"/>
      <c r="S649" s="68" t="n">
        <v>12154</v>
      </c>
      <c r="T649" s="63" t="n"/>
      <c r="U649" s="69" t="n"/>
      <c r="V649" s="55" t="n">
        <f aca="false" ca="false" dt2D="false" dtr="false" t="normal">COUNTIF(G649:R649, "&gt;0")</f>
        <v>0</v>
      </c>
    </row>
    <row customFormat="true" customHeight="true" ht="15" outlineLevel="0" r="650" s="123">
      <c r="A650" s="59" t="n">
        <f aca="false" ca="false" dt2D="false" dtr="false" t="normal">+A649+1</f>
        <v>627</v>
      </c>
      <c r="B650" s="60" t="n">
        <f aca="false" ca="false" dt2D="false" dtr="false" t="normal">+B649+1</f>
        <v>308</v>
      </c>
      <c r="C650" s="70" t="s">
        <v>58</v>
      </c>
      <c r="D650" s="70" t="s">
        <v>621</v>
      </c>
      <c r="E650" s="165" t="s">
        <v>754</v>
      </c>
      <c r="F650" s="65" t="n">
        <f aca="false" ca="false" dt2D="false" dtr="false" t="normal">SUM(G650:U650)</f>
        <v>31909</v>
      </c>
      <c r="G650" s="68" t="n"/>
      <c r="H650" s="68" t="n"/>
      <c r="I650" s="68" t="n"/>
      <c r="J650" s="68" t="n"/>
      <c r="K650" s="68" t="n"/>
      <c r="L650" s="68" t="n"/>
      <c r="M650" s="68" t="n"/>
      <c r="N650" s="68" t="n"/>
      <c r="O650" s="68" t="n"/>
      <c r="P650" s="68" t="n"/>
      <c r="Q650" s="68" t="n"/>
      <c r="R650" s="68" t="n"/>
      <c r="S650" s="68" t="n">
        <v>31909</v>
      </c>
      <c r="T650" s="63" t="n"/>
      <c r="U650" s="69" t="n"/>
      <c r="V650" s="55" t="n">
        <f aca="false" ca="false" dt2D="false" dtr="false" t="normal">COUNTIF(G650:R650, "&gt;0")</f>
        <v>0</v>
      </c>
    </row>
    <row customHeight="true" ht="15" outlineLevel="0" r="651">
      <c r="A651" s="59" t="n">
        <f aca="false" ca="false" dt2D="false" dtr="false" t="normal">+A650+1</f>
        <v>628</v>
      </c>
      <c r="B651" s="60" t="n">
        <f aca="false" ca="false" dt2D="false" dtr="false" t="normal">+B650+1</f>
        <v>309</v>
      </c>
      <c r="C651" s="70" t="s">
        <v>58</v>
      </c>
      <c r="D651" s="70" t="s">
        <v>622</v>
      </c>
      <c r="E651" s="165" t="s">
        <v>754</v>
      </c>
      <c r="F651" s="65" t="n">
        <f aca="false" ca="false" dt2D="false" dtr="false" t="normal">SUM(G651:U651)</f>
        <v>28697</v>
      </c>
      <c r="G651" s="68" t="n"/>
      <c r="H651" s="68" t="n"/>
      <c r="I651" s="68" t="n"/>
      <c r="J651" s="68" t="n"/>
      <c r="K651" s="68" t="n"/>
      <c r="L651" s="68" t="n"/>
      <c r="M651" s="68" t="n"/>
      <c r="N651" s="68" t="n"/>
      <c r="O651" s="68" t="n"/>
      <c r="P651" s="68" t="n"/>
      <c r="Q651" s="68" t="n"/>
      <c r="R651" s="68" t="n"/>
      <c r="S651" s="68" t="n">
        <v>28697</v>
      </c>
      <c r="T651" s="63" t="n"/>
      <c r="U651" s="69" t="n"/>
      <c r="V651" s="55" t="n">
        <f aca="false" ca="false" dt2D="false" dtr="false" t="normal">COUNTIF(G651:R651, "&gt;0")</f>
        <v>0</v>
      </c>
    </row>
    <row customFormat="true" customHeight="true" ht="15" outlineLevel="0" r="652" s="123">
      <c r="A652" s="59" t="n">
        <f aca="false" ca="false" dt2D="false" dtr="false" t="normal">+A651+1</f>
        <v>629</v>
      </c>
      <c r="B652" s="60" t="n">
        <f aca="false" ca="false" dt2D="false" dtr="false" t="normal">+B651+1</f>
        <v>310</v>
      </c>
      <c r="C652" s="70" t="s">
        <v>58</v>
      </c>
      <c r="D652" s="70" t="s">
        <v>623</v>
      </c>
      <c r="E652" s="165" t="s">
        <v>754</v>
      </c>
      <c r="F652" s="65" t="n">
        <f aca="false" ca="false" dt2D="false" dtr="false" t="normal">SUM(G652:U652)</f>
        <v>21943</v>
      </c>
      <c r="G652" s="68" t="n"/>
      <c r="H652" s="68" t="n"/>
      <c r="I652" s="68" t="n"/>
      <c r="J652" s="68" t="n"/>
      <c r="K652" s="68" t="n"/>
      <c r="L652" s="68" t="n"/>
      <c r="M652" s="68" t="n"/>
      <c r="N652" s="68" t="n"/>
      <c r="O652" s="68" t="n"/>
      <c r="P652" s="68" t="n"/>
      <c r="Q652" s="68" t="n"/>
      <c r="R652" s="68" t="n"/>
      <c r="S652" s="68" t="n">
        <v>21943</v>
      </c>
      <c r="T652" s="63" t="n"/>
      <c r="U652" s="69" t="n"/>
      <c r="V652" s="55" t="n">
        <f aca="false" ca="false" dt2D="false" dtr="false" t="normal">COUNTIF(G652:R652, "&gt;0")</f>
        <v>0</v>
      </c>
    </row>
    <row customHeight="true" ht="15" outlineLevel="0" r="653">
      <c r="A653" s="59" t="n">
        <f aca="false" ca="false" dt2D="false" dtr="false" t="normal">+A652+1</f>
        <v>630</v>
      </c>
      <c r="B653" s="60" t="n">
        <f aca="false" ca="false" dt2D="false" dtr="false" t="normal">+B652+1</f>
        <v>311</v>
      </c>
      <c r="C653" s="70" t="s">
        <v>58</v>
      </c>
      <c r="D653" s="70" t="s">
        <v>624</v>
      </c>
      <c r="E653" s="165" t="s">
        <v>754</v>
      </c>
      <c r="F653" s="65" t="n">
        <f aca="false" ca="false" dt2D="false" dtr="false" t="normal">SUM(G653:U653)</f>
        <v>19793</v>
      </c>
      <c r="G653" s="68" t="n"/>
      <c r="H653" s="68" t="n"/>
      <c r="I653" s="68" t="n"/>
      <c r="J653" s="68" t="n"/>
      <c r="K653" s="68" t="n"/>
      <c r="L653" s="68" t="n"/>
      <c r="M653" s="68" t="n"/>
      <c r="N653" s="68" t="n"/>
      <c r="O653" s="68" t="n"/>
      <c r="P653" s="68" t="n"/>
      <c r="Q653" s="68" t="n"/>
      <c r="R653" s="68" t="n"/>
      <c r="S653" s="68" t="n">
        <v>19793</v>
      </c>
      <c r="T653" s="63" t="n"/>
      <c r="U653" s="69" t="n"/>
      <c r="V653" s="55" t="n">
        <f aca="false" ca="false" dt2D="false" dtr="false" t="normal">COUNTIF(G653:R653, "&gt;0")</f>
        <v>0</v>
      </c>
    </row>
    <row customHeight="true" ht="15" outlineLevel="0" r="654">
      <c r="A654" s="59" t="n">
        <f aca="false" ca="false" dt2D="false" dtr="false" t="normal">+A653+1</f>
        <v>631</v>
      </c>
      <c r="B654" s="60" t="n">
        <f aca="false" ca="false" dt2D="false" dtr="false" t="normal">+B653+1</f>
        <v>312</v>
      </c>
      <c r="C654" s="70" t="s">
        <v>58</v>
      </c>
      <c r="D654" s="70" t="s">
        <v>625</v>
      </c>
      <c r="E654" s="165" t="s">
        <v>754</v>
      </c>
      <c r="F654" s="65" t="n">
        <f aca="false" ca="false" dt2D="false" dtr="false" t="normal">SUM(G654:U654)</f>
        <v>190555.65000000002</v>
      </c>
      <c r="G654" s="68" t="n"/>
      <c r="H654" s="68" t="n"/>
      <c r="I654" s="68" t="n"/>
      <c r="J654" s="68" t="n"/>
      <c r="K654" s="68" t="n"/>
      <c r="L654" s="68" t="n"/>
      <c r="M654" s="68" t="n"/>
      <c r="N654" s="68" t="n"/>
      <c r="O654" s="68" t="n"/>
      <c r="P654" s="68" t="n"/>
      <c r="Q654" s="68" t="n"/>
      <c r="R654" s="68" t="n"/>
      <c r="S654" s="68" t="n">
        <v>190555.65</v>
      </c>
      <c r="T654" s="63" t="n"/>
      <c r="U654" s="69" t="n"/>
      <c r="V654" s="55" t="n">
        <f aca="false" ca="false" dt2D="false" dtr="false" t="normal">COUNTIF(G654:R654, "&gt;0")</f>
        <v>0</v>
      </c>
    </row>
    <row customHeight="true" ht="15" outlineLevel="0" r="655">
      <c r="A655" s="59" t="n">
        <f aca="false" ca="false" dt2D="false" dtr="false" t="normal">+A654+1</f>
        <v>632</v>
      </c>
      <c r="B655" s="60" t="n">
        <f aca="false" ca="false" dt2D="false" dtr="false" t="normal">+B654+1</f>
        <v>313</v>
      </c>
      <c r="C655" s="70" t="s">
        <v>58</v>
      </c>
      <c r="D655" s="70" t="s">
        <v>626</v>
      </c>
      <c r="E655" s="165" t="s">
        <v>754</v>
      </c>
      <c r="F655" s="65" t="n">
        <f aca="false" ca="false" dt2D="false" dtr="false" t="normal">SUM(G655:U655)</f>
        <v>199141.65000000002</v>
      </c>
      <c r="G655" s="68" t="n"/>
      <c r="H655" s="68" t="n"/>
      <c r="I655" s="68" t="n"/>
      <c r="J655" s="68" t="n"/>
      <c r="K655" s="68" t="n"/>
      <c r="L655" s="68" t="n"/>
      <c r="M655" s="68" t="n"/>
      <c r="N655" s="68" t="n"/>
      <c r="O655" s="68" t="n"/>
      <c r="P655" s="68" t="n"/>
      <c r="Q655" s="68" t="n"/>
      <c r="R655" s="68" t="n"/>
      <c r="S655" s="68" t="n">
        <v>199141.65</v>
      </c>
      <c r="T655" s="63" t="n"/>
      <c r="U655" s="69" t="n"/>
      <c r="V655" s="55" t="n">
        <f aca="false" ca="false" dt2D="false" dtr="false" t="normal">COUNTIF(G655:R655, "&gt;0")</f>
        <v>0</v>
      </c>
    </row>
    <row customFormat="true" customHeight="true" ht="15" outlineLevel="0" r="656" s="123">
      <c r="A656" s="59" t="n">
        <f aca="false" ca="false" dt2D="false" dtr="false" t="normal">+A655+1</f>
        <v>633</v>
      </c>
      <c r="B656" s="60" t="n">
        <f aca="false" ca="false" dt2D="false" dtr="false" t="normal">+B655+1</f>
        <v>314</v>
      </c>
      <c r="C656" s="70" t="s">
        <v>58</v>
      </c>
      <c r="D656" s="70" t="s">
        <v>627</v>
      </c>
      <c r="E656" s="165" t="s">
        <v>754</v>
      </c>
      <c r="F656" s="65" t="n">
        <f aca="false" ca="false" dt2D="false" dtr="false" t="normal">SUM(G656:U656)</f>
        <v>19774</v>
      </c>
      <c r="G656" s="68" t="n"/>
      <c r="H656" s="68" t="n"/>
      <c r="I656" s="68" t="n"/>
      <c r="J656" s="68" t="n"/>
      <c r="K656" s="68" t="n"/>
      <c r="L656" s="68" t="n"/>
      <c r="M656" s="68" t="n"/>
      <c r="N656" s="68" t="n"/>
      <c r="O656" s="68" t="n"/>
      <c r="P656" s="68" t="n"/>
      <c r="Q656" s="68" t="n"/>
      <c r="R656" s="68" t="n"/>
      <c r="S656" s="68" t="n">
        <v>19774</v>
      </c>
      <c r="T656" s="63" t="n"/>
      <c r="U656" s="69" t="n"/>
      <c r="V656" s="55" t="n">
        <f aca="false" ca="false" dt2D="false" dtr="false" t="normal">COUNTIF(G656:R656, "&gt;0")</f>
        <v>0</v>
      </c>
    </row>
    <row customHeight="true" ht="15" outlineLevel="0" r="657">
      <c r="A657" s="59" t="n">
        <f aca="false" ca="false" dt2D="false" dtr="false" t="normal">+A656+1</f>
        <v>634</v>
      </c>
      <c r="B657" s="60" t="n">
        <f aca="false" ca="false" dt2D="false" dtr="false" t="normal">+B656+1</f>
        <v>315</v>
      </c>
      <c r="C657" s="70" t="s">
        <v>58</v>
      </c>
      <c r="D657" s="70" t="s">
        <v>628</v>
      </c>
      <c r="E657" s="165" t="s">
        <v>754</v>
      </c>
      <c r="F657" s="65" t="n">
        <f aca="false" ca="false" dt2D="false" dtr="false" t="normal">SUM(G657:U657)</f>
        <v>140632.47</v>
      </c>
      <c r="G657" s="68" t="n"/>
      <c r="H657" s="68" t="n"/>
      <c r="I657" s="68" t="n"/>
      <c r="J657" s="68" t="n"/>
      <c r="K657" s="68" t="n"/>
      <c r="L657" s="68" t="n"/>
      <c r="M657" s="68" t="n"/>
      <c r="N657" s="68" t="n"/>
      <c r="O657" s="68" t="n"/>
      <c r="P657" s="68" t="n"/>
      <c r="Q657" s="68" t="n"/>
      <c r="R657" s="68" t="n"/>
      <c r="S657" s="68" t="n">
        <v>140632.47</v>
      </c>
      <c r="T657" s="63" t="n"/>
      <c r="U657" s="69" t="n"/>
      <c r="V657" s="55" t="n">
        <f aca="false" ca="false" dt2D="false" dtr="false" t="normal">COUNTIF(G657:R657, "&gt;0")</f>
        <v>0</v>
      </c>
    </row>
    <row customFormat="true" customHeight="true" ht="15" outlineLevel="0" r="658" s="123">
      <c r="A658" s="59" t="n">
        <f aca="false" ca="false" dt2D="false" dtr="false" t="normal">+A657+1</f>
        <v>635</v>
      </c>
      <c r="B658" s="60" t="n">
        <f aca="false" ca="false" dt2D="false" dtr="false" t="normal">+B657+1</f>
        <v>316</v>
      </c>
      <c r="C658" s="70" t="s">
        <v>58</v>
      </c>
      <c r="D658" s="70" t="s">
        <v>629</v>
      </c>
      <c r="E658" s="165" t="s">
        <v>754</v>
      </c>
      <c r="F658" s="65" t="n">
        <f aca="false" ca="false" dt2D="false" dtr="false" t="normal">SUM(G658:U658)</f>
        <v>28667</v>
      </c>
      <c r="G658" s="68" t="n"/>
      <c r="H658" s="68" t="n"/>
      <c r="I658" s="68" t="n"/>
      <c r="J658" s="68" t="n"/>
      <c r="K658" s="68" t="n"/>
      <c r="L658" s="68" t="n"/>
      <c r="M658" s="68" t="n"/>
      <c r="N658" s="68" t="n"/>
      <c r="O658" s="68" t="n"/>
      <c r="P658" s="68" t="n"/>
      <c r="Q658" s="68" t="n"/>
      <c r="R658" s="68" t="n"/>
      <c r="S658" s="68" t="n">
        <v>28667</v>
      </c>
      <c r="T658" s="63" t="n"/>
      <c r="U658" s="69" t="n"/>
      <c r="V658" s="55" t="n">
        <f aca="false" ca="false" dt2D="false" dtr="false" t="normal">COUNTIF(G658:R658, "&gt;0")</f>
        <v>0</v>
      </c>
    </row>
    <row customHeight="true" ht="15" outlineLevel="0" r="659">
      <c r="A659" s="59" t="n">
        <f aca="false" ca="false" dt2D="false" dtr="false" t="normal">+A658+1</f>
        <v>636</v>
      </c>
      <c r="B659" s="60" t="n">
        <f aca="false" ca="false" dt2D="false" dtr="false" t="normal">+B658+1</f>
        <v>317</v>
      </c>
      <c r="C659" s="70" t="s">
        <v>58</v>
      </c>
      <c r="D659" s="70" t="s">
        <v>630</v>
      </c>
      <c r="E659" s="165" t="s">
        <v>754</v>
      </c>
      <c r="F659" s="65" t="n">
        <f aca="false" ca="false" dt2D="false" dtr="false" t="normal">SUM(G659:U659)</f>
        <v>28710</v>
      </c>
      <c r="G659" s="68" t="n"/>
      <c r="H659" s="68" t="n"/>
      <c r="I659" s="68" t="n"/>
      <c r="J659" s="68" t="n"/>
      <c r="K659" s="68" t="n"/>
      <c r="L659" s="68" t="n"/>
      <c r="M659" s="68" t="n"/>
      <c r="N659" s="68" t="n"/>
      <c r="O659" s="68" t="n"/>
      <c r="P659" s="68" t="n"/>
      <c r="Q659" s="68" t="n"/>
      <c r="R659" s="68" t="n"/>
      <c r="S659" s="68" t="n">
        <v>28710</v>
      </c>
      <c r="T659" s="63" t="n"/>
      <c r="U659" s="69" t="n"/>
      <c r="V659" s="55" t="n">
        <f aca="false" ca="false" dt2D="false" dtr="false" t="normal">COUNTIF(G659:R659, "&gt;0")</f>
        <v>0</v>
      </c>
    </row>
    <row customHeight="true" ht="15" outlineLevel="0" r="660">
      <c r="A660" s="59" t="n">
        <f aca="false" ca="false" dt2D="false" dtr="false" t="normal">+A659+1</f>
        <v>637</v>
      </c>
      <c r="B660" s="60" t="n">
        <f aca="false" ca="false" dt2D="false" dtr="false" t="normal">+B659+1</f>
        <v>318</v>
      </c>
      <c r="C660" s="70" t="s">
        <v>58</v>
      </c>
      <c r="D660" s="70" t="s">
        <v>631</v>
      </c>
      <c r="E660" s="165" t="s">
        <v>754</v>
      </c>
      <c r="F660" s="65" t="n">
        <f aca="false" ca="false" dt2D="false" dtr="false" t="normal">SUM(G660:U660)</f>
        <v>44000</v>
      </c>
      <c r="G660" s="68" t="n"/>
      <c r="H660" s="68" t="n"/>
      <c r="I660" s="68" t="n"/>
      <c r="J660" s="68" t="n"/>
      <c r="K660" s="68" t="n"/>
      <c r="L660" s="68" t="n"/>
      <c r="M660" s="68" t="n"/>
      <c r="N660" s="68" t="n"/>
      <c r="O660" s="68" t="n"/>
      <c r="P660" s="68" t="n"/>
      <c r="Q660" s="68" t="n"/>
      <c r="R660" s="68" t="n"/>
      <c r="S660" s="68" t="n">
        <v>44000</v>
      </c>
      <c r="T660" s="63" t="n"/>
      <c r="U660" s="69" t="n"/>
      <c r="V660" s="55" t="n">
        <f aca="false" ca="false" dt2D="false" dtr="false" t="normal">COUNTIF(G660:R660, "&gt;0")</f>
        <v>0</v>
      </c>
    </row>
    <row customHeight="true" ht="15" outlineLevel="0" r="661">
      <c r="A661" s="59" t="n">
        <f aca="false" ca="false" dt2D="false" dtr="false" t="normal">+A660+1</f>
        <v>638</v>
      </c>
      <c r="B661" s="60" t="n">
        <f aca="false" ca="false" dt2D="false" dtr="false" t="normal">+B660+1</f>
        <v>319</v>
      </c>
      <c r="C661" s="70" t="s">
        <v>58</v>
      </c>
      <c r="D661" s="70" t="s">
        <v>632</v>
      </c>
      <c r="E661" s="165" t="s">
        <v>754</v>
      </c>
      <c r="F661" s="65" t="n">
        <f aca="false" ca="false" dt2D="false" dtr="false" t="normal">SUM(G661:U661)</f>
        <v>46838</v>
      </c>
      <c r="G661" s="68" t="n"/>
      <c r="H661" s="68" t="n"/>
      <c r="I661" s="68" t="n"/>
      <c r="J661" s="68" t="n"/>
      <c r="K661" s="68" t="n"/>
      <c r="L661" s="68" t="n"/>
      <c r="M661" s="68" t="n"/>
      <c r="N661" s="68" t="n"/>
      <c r="O661" s="68" t="n"/>
      <c r="P661" s="68" t="n"/>
      <c r="Q661" s="68" t="n"/>
      <c r="R661" s="68" t="n"/>
      <c r="S661" s="68" t="n">
        <v>22838</v>
      </c>
      <c r="T661" s="63" t="n">
        <v>24000</v>
      </c>
      <c r="U661" s="69" t="n"/>
      <c r="V661" s="55" t="n">
        <f aca="false" ca="false" dt2D="false" dtr="false" t="normal">COUNTIF(G661:R661, "&gt;0")</f>
        <v>0</v>
      </c>
    </row>
    <row customHeight="true" ht="15" outlineLevel="0" r="662">
      <c r="A662" s="59" t="n">
        <f aca="false" ca="false" dt2D="false" dtr="false" t="normal">+A661+1</f>
        <v>639</v>
      </c>
      <c r="B662" s="60" t="n">
        <f aca="false" ca="false" dt2D="false" dtr="false" t="normal">+B661+1</f>
        <v>320</v>
      </c>
      <c r="C662" s="70" t="s">
        <v>58</v>
      </c>
      <c r="D662" s="70" t="s">
        <v>633</v>
      </c>
      <c r="E662" s="165" t="s">
        <v>754</v>
      </c>
      <c r="F662" s="65" t="n">
        <f aca="false" ca="false" dt2D="false" dtr="false" t="normal">SUM(G662:U662)</f>
        <v>28028</v>
      </c>
      <c r="G662" s="68" t="n"/>
      <c r="H662" s="68" t="n"/>
      <c r="I662" s="68" t="n"/>
      <c r="J662" s="68" t="n"/>
      <c r="K662" s="68" t="n"/>
      <c r="L662" s="68" t="n"/>
      <c r="M662" s="68" t="n"/>
      <c r="N662" s="68" t="n"/>
      <c r="O662" s="68" t="n"/>
      <c r="P662" s="68" t="n"/>
      <c r="Q662" s="68" t="n"/>
      <c r="R662" s="68" t="n"/>
      <c r="S662" s="68" t="n">
        <v>28028</v>
      </c>
      <c r="T662" s="63" t="n"/>
      <c r="U662" s="69" t="n"/>
      <c r="V662" s="55" t="n">
        <f aca="false" ca="false" dt2D="false" dtr="false" t="normal">COUNTIF(G662:R662, "&gt;0")</f>
        <v>0</v>
      </c>
    </row>
    <row customHeight="true" ht="15" outlineLevel="0" r="663">
      <c r="A663" s="59" t="n">
        <f aca="false" ca="false" dt2D="false" dtr="false" t="normal">+A662+1</f>
        <v>640</v>
      </c>
      <c r="B663" s="60" t="n">
        <f aca="false" ca="false" dt2D="false" dtr="false" t="normal">+B662+1</f>
        <v>321</v>
      </c>
      <c r="C663" s="70" t="s">
        <v>58</v>
      </c>
      <c r="D663" s="70" t="s">
        <v>634</v>
      </c>
      <c r="E663" s="165" t="s">
        <v>754</v>
      </c>
      <c r="F663" s="65" t="n">
        <f aca="false" ca="false" dt2D="false" dtr="false" t="normal">SUM(G663:U663)</f>
        <v>31270</v>
      </c>
      <c r="G663" s="68" t="n"/>
      <c r="H663" s="68" t="n"/>
      <c r="I663" s="68" t="n"/>
      <c r="J663" s="68" t="n"/>
      <c r="K663" s="68" t="n"/>
      <c r="L663" s="68" t="n"/>
      <c r="M663" s="68" t="n"/>
      <c r="N663" s="68" t="n"/>
      <c r="O663" s="68" t="n"/>
      <c r="P663" s="68" t="n"/>
      <c r="Q663" s="68" t="n"/>
      <c r="R663" s="68" t="n"/>
      <c r="S663" s="68" t="n">
        <v>31270</v>
      </c>
      <c r="T663" s="63" t="n"/>
      <c r="U663" s="69" t="n"/>
      <c r="V663" s="55" t="n">
        <f aca="false" ca="false" dt2D="false" dtr="false" t="normal">COUNTIF(G663:R663, "&gt;0")</f>
        <v>0</v>
      </c>
    </row>
    <row customHeight="true" ht="15" outlineLevel="0" r="664">
      <c r="A664" s="59" t="n">
        <f aca="false" ca="false" dt2D="false" dtr="false" t="normal">+A663+1</f>
        <v>641</v>
      </c>
      <c r="B664" s="60" t="n">
        <f aca="false" ca="false" dt2D="false" dtr="false" t="normal">+B663+1</f>
        <v>322</v>
      </c>
      <c r="C664" s="70" t="s">
        <v>58</v>
      </c>
      <c r="D664" s="70" t="s">
        <v>635</v>
      </c>
      <c r="E664" s="165" t="s">
        <v>754</v>
      </c>
      <c r="F664" s="65" t="n">
        <f aca="false" ca="false" dt2D="false" dtr="false" t="normal">SUM(G664:U664)</f>
        <v>30821</v>
      </c>
      <c r="G664" s="68" t="n"/>
      <c r="H664" s="68" t="n"/>
      <c r="I664" s="68" t="n"/>
      <c r="J664" s="68" t="n"/>
      <c r="K664" s="68" t="n"/>
      <c r="L664" s="68" t="n"/>
      <c r="M664" s="68" t="n"/>
      <c r="N664" s="68" t="n"/>
      <c r="O664" s="68" t="n"/>
      <c r="P664" s="68" t="n"/>
      <c r="Q664" s="68" t="n"/>
      <c r="R664" s="68" t="n"/>
      <c r="S664" s="68" t="n">
        <v>30821</v>
      </c>
      <c r="T664" s="63" t="n"/>
      <c r="U664" s="69" t="n"/>
      <c r="V664" s="55" t="n">
        <f aca="false" ca="false" dt2D="false" dtr="false" t="normal">COUNTIF(G664:R664, "&gt;0")</f>
        <v>0</v>
      </c>
    </row>
    <row customHeight="true" ht="15" outlineLevel="0" r="665">
      <c r="A665" s="59" t="n">
        <f aca="false" ca="false" dt2D="false" dtr="false" t="normal">+A664+1</f>
        <v>642</v>
      </c>
      <c r="B665" s="60" t="n">
        <f aca="false" ca="false" dt2D="false" dtr="false" t="normal">+B664+1</f>
        <v>323</v>
      </c>
      <c r="C665" s="70" t="s">
        <v>58</v>
      </c>
      <c r="D665" s="70" t="s">
        <v>636</v>
      </c>
      <c r="E665" s="165" t="s">
        <v>754</v>
      </c>
      <c r="F665" s="65" t="n">
        <f aca="false" ca="false" dt2D="false" dtr="false" t="normal">SUM(G665:U665)</f>
        <v>173297.08</v>
      </c>
      <c r="G665" s="68" t="n"/>
      <c r="H665" s="68" t="n"/>
      <c r="I665" s="68" t="n"/>
      <c r="J665" s="68" t="n"/>
      <c r="K665" s="68" t="n"/>
      <c r="L665" s="68" t="n"/>
      <c r="M665" s="68" t="n"/>
      <c r="N665" s="68" t="n"/>
      <c r="O665" s="68" t="n"/>
      <c r="P665" s="68" t="n"/>
      <c r="Q665" s="68" t="n"/>
      <c r="R665" s="68" t="n"/>
      <c r="S665" s="68" t="n">
        <v>173297.08</v>
      </c>
      <c r="T665" s="63" t="n"/>
      <c r="U665" s="69" t="n"/>
      <c r="V665" s="55" t="n">
        <f aca="false" ca="false" dt2D="false" dtr="false" t="normal">COUNTIF(G665:R665, "&gt;0")</f>
        <v>0</v>
      </c>
    </row>
    <row customHeight="true" ht="15" outlineLevel="0" r="666">
      <c r="A666" s="59" t="n">
        <f aca="false" ca="false" dt2D="false" dtr="false" t="normal">+A665+1</f>
        <v>643</v>
      </c>
      <c r="B666" s="60" t="n">
        <f aca="false" ca="false" dt2D="false" dtr="false" t="normal">+B665+1</f>
        <v>324</v>
      </c>
      <c r="C666" s="70" t="s">
        <v>58</v>
      </c>
      <c r="D666" s="70" t="s">
        <v>637</v>
      </c>
      <c r="E666" s="165" t="s">
        <v>754</v>
      </c>
      <c r="F666" s="65" t="n">
        <f aca="false" ca="false" dt2D="false" dtr="false" t="normal">SUM(G666:U666)</f>
        <v>245763.33</v>
      </c>
      <c r="G666" s="68" t="n"/>
      <c r="H666" s="68" t="n"/>
      <c r="I666" s="68" t="n"/>
      <c r="J666" s="68" t="n"/>
      <c r="K666" s="68" t="n"/>
      <c r="L666" s="68" t="n"/>
      <c r="M666" s="68" t="n"/>
      <c r="N666" s="68" t="n"/>
      <c r="O666" s="68" t="n"/>
      <c r="P666" s="68" t="n"/>
      <c r="Q666" s="68" t="n"/>
      <c r="R666" s="68" t="n"/>
      <c r="S666" s="68" t="n">
        <v>245763.33</v>
      </c>
      <c r="T666" s="63" t="n"/>
      <c r="U666" s="69" t="n"/>
      <c r="V666" s="55" t="n">
        <f aca="false" ca="false" dt2D="false" dtr="false" t="normal">COUNTIF(G666:R666, "&gt;0")</f>
        <v>0</v>
      </c>
    </row>
    <row customHeight="true" ht="15" outlineLevel="0" r="667">
      <c r="A667" s="59" t="n">
        <f aca="false" ca="false" dt2D="false" dtr="false" t="normal">+A666+1</f>
        <v>644</v>
      </c>
      <c r="B667" s="60" t="n">
        <f aca="false" ca="false" dt2D="false" dtr="false" t="normal">+B666+1</f>
        <v>325</v>
      </c>
      <c r="C667" s="70" t="s">
        <v>58</v>
      </c>
      <c r="D667" s="70" t="s">
        <v>638</v>
      </c>
      <c r="E667" s="165" t="s">
        <v>754</v>
      </c>
      <c r="F667" s="65" t="n">
        <f aca="false" ca="false" dt2D="false" dtr="false" t="normal">SUM(G667:U667)</f>
        <v>28043</v>
      </c>
      <c r="G667" s="68" t="n"/>
      <c r="H667" s="68" t="n"/>
      <c r="I667" s="68" t="n"/>
      <c r="J667" s="68" t="n"/>
      <c r="K667" s="68" t="n"/>
      <c r="L667" s="68" t="n"/>
      <c r="M667" s="68" t="n"/>
      <c r="N667" s="68" t="n"/>
      <c r="O667" s="68" t="n"/>
      <c r="P667" s="68" t="n"/>
      <c r="Q667" s="68" t="n">
        <v>0</v>
      </c>
      <c r="R667" s="68" t="n">
        <v>0</v>
      </c>
      <c r="S667" s="68" t="n">
        <v>28043</v>
      </c>
      <c r="T667" s="63" t="n"/>
      <c r="U667" s="69" t="n"/>
      <c r="V667" s="55" t="n">
        <f aca="false" ca="false" dt2D="false" dtr="false" t="normal">COUNTIF(G667:R667, "&gt;0")</f>
        <v>0</v>
      </c>
    </row>
    <row customHeight="true" ht="15" outlineLevel="0" r="668">
      <c r="A668" s="59" t="n">
        <f aca="false" ca="false" dt2D="false" dtr="false" t="normal">+A667+1</f>
        <v>645</v>
      </c>
      <c r="B668" s="60" t="n">
        <f aca="false" ca="false" dt2D="false" dtr="false" t="normal">+B667+1</f>
        <v>326</v>
      </c>
      <c r="C668" s="70" t="s">
        <v>58</v>
      </c>
      <c r="D668" s="70" t="s">
        <v>639</v>
      </c>
      <c r="E668" s="165" t="s">
        <v>754</v>
      </c>
      <c r="F668" s="65" t="n">
        <f aca="false" ca="false" dt2D="false" dtr="false" t="normal">SUM(G668:U668)</f>
        <v>28040</v>
      </c>
      <c r="G668" s="68" t="n"/>
      <c r="H668" s="68" t="n"/>
      <c r="I668" s="68" t="n"/>
      <c r="J668" s="68" t="n"/>
      <c r="K668" s="68" t="n"/>
      <c r="L668" s="68" t="n"/>
      <c r="M668" s="68" t="n"/>
      <c r="N668" s="68" t="n"/>
      <c r="O668" s="68" t="n"/>
      <c r="P668" s="68" t="n"/>
      <c r="Q668" s="68" t="n">
        <v>0</v>
      </c>
      <c r="R668" s="68" t="n">
        <v>0</v>
      </c>
      <c r="S668" s="68" t="n">
        <v>28040</v>
      </c>
      <c r="T668" s="63" t="n"/>
      <c r="U668" s="69" t="n"/>
      <c r="V668" s="55" t="n">
        <f aca="false" ca="false" dt2D="false" dtr="false" t="normal">COUNTIF(G668:R668, "&gt;0")</f>
        <v>0</v>
      </c>
    </row>
    <row customHeight="true" ht="15" outlineLevel="0" r="669">
      <c r="A669" s="59" t="n">
        <f aca="false" ca="false" dt2D="false" dtr="false" t="normal">+A668+1</f>
        <v>646</v>
      </c>
      <c r="B669" s="60" t="n">
        <f aca="false" ca="false" dt2D="false" dtr="false" t="normal">+B668+1</f>
        <v>327</v>
      </c>
      <c r="C669" s="70" t="s">
        <v>58</v>
      </c>
      <c r="D669" s="70" t="s">
        <v>640</v>
      </c>
      <c r="E669" s="165" t="s">
        <v>754</v>
      </c>
      <c r="F669" s="65" t="n">
        <f aca="false" ca="false" dt2D="false" dtr="false" t="normal">SUM(G669:U669)</f>
        <v>28055</v>
      </c>
      <c r="G669" s="68" t="n"/>
      <c r="H669" s="68" t="n"/>
      <c r="I669" s="68" t="n"/>
      <c r="J669" s="68" t="n"/>
      <c r="K669" s="68" t="n"/>
      <c r="L669" s="68" t="n"/>
      <c r="M669" s="68" t="n"/>
      <c r="N669" s="68" t="n"/>
      <c r="O669" s="68" t="n"/>
      <c r="P669" s="68" t="n"/>
      <c r="Q669" s="68" t="n">
        <v>0</v>
      </c>
      <c r="R669" s="68" t="n">
        <v>0</v>
      </c>
      <c r="S669" s="68" t="n">
        <v>28055</v>
      </c>
      <c r="T669" s="63" t="n"/>
      <c r="U669" s="69" t="n"/>
      <c r="V669" s="55" t="n">
        <f aca="false" ca="false" dt2D="false" dtr="false" t="normal">COUNTIF(G669:R669, "&gt;0")</f>
        <v>0</v>
      </c>
    </row>
    <row customFormat="true" customHeight="true" ht="15" outlineLevel="0" r="670" s="123">
      <c r="A670" s="59" t="n">
        <f aca="false" ca="false" dt2D="false" dtr="false" t="normal">+A669+1</f>
        <v>647</v>
      </c>
      <c r="B670" s="60" t="n">
        <f aca="false" ca="false" dt2D="false" dtr="false" t="normal">+B669+1</f>
        <v>328</v>
      </c>
      <c r="C670" s="70" t="s">
        <v>58</v>
      </c>
      <c r="D670" s="70" t="s">
        <v>641</v>
      </c>
      <c r="E670" s="165" t="s">
        <v>754</v>
      </c>
      <c r="F670" s="65" t="n">
        <f aca="false" ca="false" dt2D="false" dtr="false" t="normal">SUM(G670:U670)</f>
        <v>28707</v>
      </c>
      <c r="G670" s="68" t="n"/>
      <c r="H670" s="68" t="n"/>
      <c r="I670" s="68" t="n"/>
      <c r="J670" s="68" t="n"/>
      <c r="K670" s="68" t="n"/>
      <c r="L670" s="68" t="n"/>
      <c r="M670" s="68" t="n"/>
      <c r="N670" s="68" t="n"/>
      <c r="O670" s="68" t="n"/>
      <c r="P670" s="68" t="n"/>
      <c r="Q670" s="68" t="n">
        <v>0</v>
      </c>
      <c r="R670" s="68" t="n">
        <v>0</v>
      </c>
      <c r="S670" s="68" t="n">
        <v>28707</v>
      </c>
      <c r="T670" s="63" t="n"/>
      <c r="U670" s="69" t="n"/>
      <c r="V670" s="55" t="n">
        <f aca="false" ca="false" dt2D="false" dtr="false" t="normal">COUNTIF(G670:R670, "&gt;0")</f>
        <v>0</v>
      </c>
    </row>
    <row customHeight="true" ht="15" outlineLevel="0" r="671">
      <c r="A671" s="59" t="n">
        <f aca="false" ca="false" dt2D="false" dtr="false" t="normal">+A670+1</f>
        <v>648</v>
      </c>
      <c r="B671" s="60" t="n">
        <f aca="false" ca="false" dt2D="false" dtr="false" t="normal">+B670+1</f>
        <v>329</v>
      </c>
      <c r="C671" s="70" t="s">
        <v>58</v>
      </c>
      <c r="D671" s="70" t="s">
        <v>642</v>
      </c>
      <c r="E671" s="165" t="s">
        <v>754</v>
      </c>
      <c r="F671" s="65" t="n">
        <f aca="false" ca="false" dt2D="false" dtr="false" t="normal">SUM(G671:U671)</f>
        <v>28692</v>
      </c>
      <c r="G671" s="68" t="n"/>
      <c r="H671" s="68" t="n"/>
      <c r="I671" s="68" t="n"/>
      <c r="J671" s="68" t="n"/>
      <c r="K671" s="68" t="n"/>
      <c r="L671" s="68" t="n"/>
      <c r="M671" s="68" t="n"/>
      <c r="N671" s="68" t="n"/>
      <c r="O671" s="68" t="n"/>
      <c r="P671" s="68" t="n"/>
      <c r="Q671" s="68" t="n">
        <v>0</v>
      </c>
      <c r="R671" s="68" t="n">
        <v>0</v>
      </c>
      <c r="S671" s="68" t="n">
        <v>28692</v>
      </c>
      <c r="T671" s="63" t="n"/>
      <c r="U671" s="69" t="n"/>
      <c r="V671" s="55" t="n">
        <f aca="false" ca="false" dt2D="false" dtr="false" t="normal">COUNTIF(G671:R671, "&gt;0")</f>
        <v>0</v>
      </c>
    </row>
    <row customHeight="true" ht="15" outlineLevel="0" r="672">
      <c r="A672" s="59" t="n">
        <f aca="false" ca="false" dt2D="false" dtr="false" t="normal">+A671+1</f>
        <v>649</v>
      </c>
      <c r="B672" s="60" t="n">
        <f aca="false" ca="false" dt2D="false" dtr="false" t="normal">+B671+1</f>
        <v>330</v>
      </c>
      <c r="C672" s="70" t="s">
        <v>58</v>
      </c>
      <c r="D672" s="70" t="s">
        <v>643</v>
      </c>
      <c r="E672" s="165" t="s">
        <v>754</v>
      </c>
      <c r="F672" s="65" t="n">
        <f aca="false" ca="false" dt2D="false" dtr="false" t="normal">SUM(G672:U672)</f>
        <v>28617</v>
      </c>
      <c r="G672" s="68" t="n"/>
      <c r="H672" s="68" t="n"/>
      <c r="I672" s="68" t="n"/>
      <c r="J672" s="68" t="n"/>
      <c r="K672" s="68" t="n"/>
      <c r="L672" s="68" t="n"/>
      <c r="M672" s="68" t="n"/>
      <c r="N672" s="68" t="n"/>
      <c r="O672" s="68" t="n"/>
      <c r="P672" s="68" t="n"/>
      <c r="Q672" s="68" t="n"/>
      <c r="R672" s="68" t="n"/>
      <c r="S672" s="68" t="n">
        <v>28617</v>
      </c>
      <c r="T672" s="63" t="n"/>
      <c r="U672" s="69" t="n"/>
      <c r="V672" s="55" t="n">
        <f aca="false" ca="false" dt2D="false" dtr="false" t="normal">COUNTIF(G672:R672, "&gt;0")</f>
        <v>0</v>
      </c>
    </row>
    <row customHeight="true" ht="15" outlineLevel="0" r="673">
      <c r="A673" s="59" t="n">
        <f aca="false" ca="false" dt2D="false" dtr="false" t="normal">+A672+1</f>
        <v>650</v>
      </c>
      <c r="B673" s="60" t="n">
        <f aca="false" ca="false" dt2D="false" dtr="false" t="normal">+B672+1</f>
        <v>331</v>
      </c>
      <c r="C673" s="70" t="s">
        <v>58</v>
      </c>
      <c r="D673" s="70" t="s">
        <v>61</v>
      </c>
      <c r="E673" s="165" t="s">
        <v>754</v>
      </c>
      <c r="F673" s="65" t="n">
        <f aca="false" ca="false" dt2D="false" dtr="false" t="normal">SUM(G673:U673)</f>
        <v>12611</v>
      </c>
      <c r="G673" s="68" t="n"/>
      <c r="H673" s="68" t="n"/>
      <c r="I673" s="68" t="n"/>
      <c r="J673" s="68" t="n"/>
      <c r="K673" s="68" t="n"/>
      <c r="L673" s="68" t="n"/>
      <c r="M673" s="68" t="n"/>
      <c r="N673" s="68" t="n"/>
      <c r="O673" s="68" t="n"/>
      <c r="P673" s="68" t="n"/>
      <c r="Q673" s="68" t="n"/>
      <c r="R673" s="68" t="n"/>
      <c r="S673" s="68" t="n">
        <v>12611</v>
      </c>
      <c r="T673" s="63" t="n"/>
      <c r="U673" s="69" t="n"/>
      <c r="V673" s="55" t="n">
        <f aca="false" ca="false" dt2D="false" dtr="false" t="normal">COUNTIF(G673:R673, "&gt;0")</f>
        <v>0</v>
      </c>
    </row>
    <row customHeight="true" ht="15" outlineLevel="0" r="674">
      <c r="A674" s="59" t="n">
        <f aca="false" ca="false" dt2D="false" dtr="false" t="normal">+A673+1</f>
        <v>651</v>
      </c>
      <c r="B674" s="60" t="n">
        <f aca="false" ca="false" dt2D="false" dtr="false" t="normal">+B673+1</f>
        <v>332</v>
      </c>
      <c r="C674" s="70" t="s">
        <v>58</v>
      </c>
      <c r="D674" s="70" t="s">
        <v>644</v>
      </c>
      <c r="E674" s="165" t="s">
        <v>754</v>
      </c>
      <c r="F674" s="65" t="n">
        <f aca="false" ca="false" dt2D="false" dtr="false" t="normal">SUM(G674:U674)</f>
        <v>12347</v>
      </c>
      <c r="G674" s="68" t="n"/>
      <c r="H674" s="68" t="n"/>
      <c r="I674" s="68" t="n"/>
      <c r="J674" s="68" t="n"/>
      <c r="K674" s="68" t="n"/>
      <c r="L674" s="68" t="n"/>
      <c r="M674" s="68" t="n"/>
      <c r="N674" s="68" t="n"/>
      <c r="O674" s="68" t="n"/>
      <c r="P674" s="68" t="n"/>
      <c r="Q674" s="68" t="n"/>
      <c r="R674" s="68" t="n"/>
      <c r="S674" s="68" t="n">
        <v>12347</v>
      </c>
      <c r="T674" s="63" t="n"/>
      <c r="U674" s="69" t="n"/>
      <c r="V674" s="55" t="n">
        <f aca="false" ca="false" dt2D="false" dtr="false" t="normal">COUNTIF(G674:R674, "&gt;0")</f>
        <v>0</v>
      </c>
    </row>
    <row customHeight="true" ht="15" outlineLevel="0" r="675">
      <c r="A675" s="59" t="n">
        <f aca="false" ca="false" dt2D="false" dtr="false" t="normal">+A674+1</f>
        <v>652</v>
      </c>
      <c r="B675" s="60" t="n">
        <f aca="false" ca="false" dt2D="false" dtr="false" t="normal">+B674+1</f>
        <v>333</v>
      </c>
      <c r="C675" s="70" t="s">
        <v>58</v>
      </c>
      <c r="D675" s="70" t="s">
        <v>645</v>
      </c>
      <c r="E675" s="165" t="s">
        <v>754</v>
      </c>
      <c r="F675" s="65" t="n">
        <f aca="false" ca="false" dt2D="false" dtr="false" t="normal">SUM(G675:U675)</f>
        <v>28381</v>
      </c>
      <c r="G675" s="68" t="n"/>
      <c r="H675" s="68" t="n"/>
      <c r="I675" s="68" t="n"/>
      <c r="J675" s="68" t="n"/>
      <c r="K675" s="68" t="n"/>
      <c r="L675" s="68" t="n"/>
      <c r="M675" s="68" t="n"/>
      <c r="N675" s="68" t="n"/>
      <c r="O675" s="68" t="n"/>
      <c r="P675" s="68" t="n"/>
      <c r="Q675" s="68" t="n"/>
      <c r="R675" s="68" t="n"/>
      <c r="S675" s="68" t="n">
        <v>28381</v>
      </c>
      <c r="T675" s="63" t="n"/>
      <c r="U675" s="69" t="n"/>
      <c r="V675" s="55" t="n">
        <f aca="false" ca="false" dt2D="false" dtr="false" t="normal">COUNTIF(G675:R675, "&gt;0")</f>
        <v>0</v>
      </c>
    </row>
    <row customHeight="true" ht="15" outlineLevel="0" r="676">
      <c r="A676" s="59" t="n">
        <f aca="false" ca="false" dt2D="false" dtr="false" t="normal">+A675+1</f>
        <v>653</v>
      </c>
      <c r="B676" s="60" t="n">
        <f aca="false" ca="false" dt2D="false" dtr="false" t="normal">+B675+1</f>
        <v>334</v>
      </c>
      <c r="C676" s="70" t="s">
        <v>58</v>
      </c>
      <c r="D676" s="70" t="s">
        <v>646</v>
      </c>
      <c r="E676" s="165" t="s">
        <v>754</v>
      </c>
      <c r="F676" s="65" t="n">
        <f aca="false" ca="false" dt2D="false" dtr="false" t="normal">SUM(G676:U676)</f>
        <v>13291</v>
      </c>
      <c r="G676" s="68" t="n"/>
      <c r="H676" s="68" t="n"/>
      <c r="I676" s="68" t="n"/>
      <c r="J676" s="68" t="n"/>
      <c r="K676" s="68" t="n"/>
      <c r="L676" s="68" t="n"/>
      <c r="M676" s="68" t="n"/>
      <c r="N676" s="68" t="n"/>
      <c r="O676" s="68" t="n"/>
      <c r="P676" s="68" t="n"/>
      <c r="Q676" s="68" t="n"/>
      <c r="R676" s="68" t="n"/>
      <c r="S676" s="68" t="n">
        <v>13291</v>
      </c>
      <c r="T676" s="63" t="n"/>
      <c r="U676" s="69" t="n"/>
      <c r="V676" s="55" t="n">
        <f aca="false" ca="false" dt2D="false" dtr="false" t="normal">COUNTIF(G676:R676, "&gt;0")</f>
        <v>0</v>
      </c>
    </row>
    <row customHeight="true" ht="15" outlineLevel="0" r="677">
      <c r="A677" s="59" t="n">
        <f aca="false" ca="false" dt2D="false" dtr="false" t="normal">+A676+1</f>
        <v>654</v>
      </c>
      <c r="B677" s="60" t="n">
        <f aca="false" ca="false" dt2D="false" dtr="false" t="normal">+B676+1</f>
        <v>335</v>
      </c>
      <c r="C677" s="70" t="s">
        <v>58</v>
      </c>
      <c r="D677" s="70" t="s">
        <v>647</v>
      </c>
      <c r="E677" s="165" t="s">
        <v>754</v>
      </c>
      <c r="F677" s="65" t="n">
        <f aca="false" ca="false" dt2D="false" dtr="false" t="normal">SUM(G677:U677)</f>
        <v>13261</v>
      </c>
      <c r="G677" s="68" t="n"/>
      <c r="H677" s="68" t="n"/>
      <c r="I677" s="68" t="n"/>
      <c r="J677" s="68" t="n"/>
      <c r="K677" s="68" t="n"/>
      <c r="L677" s="68" t="n"/>
      <c r="M677" s="68" t="n"/>
      <c r="N677" s="68" t="n"/>
      <c r="O677" s="68" t="n"/>
      <c r="P677" s="68" t="n"/>
      <c r="Q677" s="68" t="n"/>
      <c r="R677" s="68" t="n"/>
      <c r="S677" s="68" t="n">
        <v>13261</v>
      </c>
      <c r="T677" s="63" t="n"/>
      <c r="U677" s="69" t="n"/>
      <c r="V677" s="55" t="n">
        <f aca="false" ca="false" dt2D="false" dtr="false" t="normal">COUNTIF(G677:R677, "&gt;0")</f>
        <v>0</v>
      </c>
    </row>
    <row customHeight="true" ht="15" outlineLevel="0" r="678">
      <c r="A678" s="59" t="n">
        <f aca="false" ca="false" dt2D="false" dtr="false" t="normal">+A677+1</f>
        <v>655</v>
      </c>
      <c r="B678" s="60" t="n">
        <f aca="false" ca="false" dt2D="false" dtr="false" t="normal">+B677+1</f>
        <v>336</v>
      </c>
      <c r="C678" s="70" t="s">
        <v>58</v>
      </c>
      <c r="D678" s="70" t="s">
        <v>648</v>
      </c>
      <c r="E678" s="165" t="s">
        <v>754</v>
      </c>
      <c r="F678" s="65" t="n">
        <f aca="false" ca="false" dt2D="false" dtr="false" t="normal">SUM(G678:U678)</f>
        <v>18530</v>
      </c>
      <c r="G678" s="68" t="n"/>
      <c r="H678" s="68" t="n"/>
      <c r="I678" s="68" t="n"/>
      <c r="J678" s="68" t="n"/>
      <c r="K678" s="68" t="n"/>
      <c r="L678" s="68" t="n"/>
      <c r="M678" s="68" t="n"/>
      <c r="N678" s="68" t="n"/>
      <c r="O678" s="68" t="n"/>
      <c r="P678" s="68" t="n"/>
      <c r="Q678" s="68" t="n"/>
      <c r="R678" s="68" t="n"/>
      <c r="S678" s="68" t="n">
        <v>18530</v>
      </c>
      <c r="T678" s="63" t="n"/>
      <c r="U678" s="69" t="n"/>
      <c r="V678" s="55" t="n">
        <f aca="false" ca="false" dt2D="false" dtr="false" t="normal">COUNTIF(G678:R678, "&gt;0")</f>
        <v>0</v>
      </c>
    </row>
    <row customHeight="true" ht="15" outlineLevel="0" r="679">
      <c r="A679" s="59" t="n">
        <f aca="false" ca="false" dt2D="false" dtr="false" t="normal">+A678+1</f>
        <v>656</v>
      </c>
      <c r="B679" s="60" t="n">
        <f aca="false" ca="false" dt2D="false" dtr="false" t="normal">+B678+1</f>
        <v>337</v>
      </c>
      <c r="C679" s="70" t="s">
        <v>58</v>
      </c>
      <c r="D679" s="70" t="s">
        <v>308</v>
      </c>
      <c r="E679" s="165" t="s">
        <v>754</v>
      </c>
      <c r="F679" s="65" t="n">
        <f aca="false" ca="false" dt2D="false" dtr="false" t="normal">SUM(G679:U679)</f>
        <v>91009.14</v>
      </c>
      <c r="G679" s="68" t="n"/>
      <c r="H679" s="68" t="n"/>
      <c r="I679" s="68" t="n"/>
      <c r="J679" s="68" t="n"/>
      <c r="K679" s="68" t="n"/>
      <c r="L679" s="68" t="n"/>
      <c r="M679" s="68" t="n"/>
      <c r="N679" s="68" t="n"/>
      <c r="O679" s="68" t="n"/>
      <c r="P679" s="68" t="n"/>
      <c r="Q679" s="68" t="n"/>
      <c r="R679" s="68" t="n"/>
      <c r="S679" s="68" t="n">
        <v>91009.14</v>
      </c>
      <c r="T679" s="63" t="n"/>
      <c r="U679" s="69" t="n"/>
      <c r="V679" s="55" t="n">
        <f aca="false" ca="false" dt2D="false" dtr="false" t="normal">COUNTIF(G679:R679, "&gt;0")</f>
        <v>0</v>
      </c>
    </row>
    <row customHeight="true" ht="15" outlineLevel="0" r="680">
      <c r="A680" s="59" t="n">
        <f aca="false" ca="false" dt2D="false" dtr="false" t="normal">+A679+1</f>
        <v>657</v>
      </c>
      <c r="B680" s="60" t="n">
        <f aca="false" ca="false" dt2D="false" dtr="false" t="normal">+B679+1</f>
        <v>338</v>
      </c>
      <c r="C680" s="70" t="s">
        <v>58</v>
      </c>
      <c r="D680" s="70" t="s">
        <v>649</v>
      </c>
      <c r="E680" s="165" t="s">
        <v>754</v>
      </c>
      <c r="F680" s="65" t="n">
        <f aca="false" ca="false" dt2D="false" dtr="false" t="normal">SUM(G680:U680)</f>
        <v>15102</v>
      </c>
      <c r="G680" s="68" t="n">
        <v>0</v>
      </c>
      <c r="H680" s="68" t="n">
        <v>0</v>
      </c>
      <c r="I680" s="68" t="n">
        <v>0</v>
      </c>
      <c r="J680" s="68" t="n">
        <v>0</v>
      </c>
      <c r="K680" s="68" t="n">
        <v>0</v>
      </c>
      <c r="L680" s="68" t="n"/>
      <c r="M680" s="68" t="n">
        <v>0</v>
      </c>
      <c r="N680" s="68" t="n">
        <v>0</v>
      </c>
      <c r="O680" s="68" t="n"/>
      <c r="P680" s="68" t="n">
        <v>0</v>
      </c>
      <c r="Q680" s="68" t="n">
        <v>0</v>
      </c>
      <c r="R680" s="68" t="n">
        <v>0</v>
      </c>
      <c r="S680" s="68" t="n">
        <v>15102</v>
      </c>
      <c r="T680" s="63" t="n"/>
      <c r="U680" s="69" t="n"/>
      <c r="V680" s="55" t="n">
        <f aca="false" ca="false" dt2D="false" dtr="false" t="normal">COUNTIF(G680:R680, "&gt;0")</f>
        <v>0</v>
      </c>
    </row>
    <row customHeight="true" ht="15" outlineLevel="0" r="681">
      <c r="A681" s="59" t="n">
        <f aca="false" ca="false" dt2D="false" dtr="false" t="normal">+A680+1</f>
        <v>658</v>
      </c>
      <c r="B681" s="60" t="n">
        <f aca="false" ca="false" dt2D="false" dtr="false" t="normal">+B680+1</f>
        <v>339</v>
      </c>
      <c r="C681" s="70" t="s">
        <v>58</v>
      </c>
      <c r="D681" s="70" t="s">
        <v>650</v>
      </c>
      <c r="E681" s="165" t="s">
        <v>754</v>
      </c>
      <c r="F681" s="65" t="n">
        <f aca="false" ca="false" dt2D="false" dtr="false" t="normal">SUM(G681:U681)</f>
        <v>2899.97</v>
      </c>
      <c r="G681" s="68" t="n"/>
      <c r="H681" s="68" t="n"/>
      <c r="I681" s="68" t="n"/>
      <c r="J681" s="68" t="n"/>
      <c r="K681" s="68" t="n"/>
      <c r="L681" s="68" t="n"/>
      <c r="M681" s="68" t="n"/>
      <c r="N681" s="68" t="n"/>
      <c r="O681" s="68" t="n"/>
      <c r="P681" s="68" t="n"/>
      <c r="Q681" s="68" t="n"/>
      <c r="R681" s="68" t="n"/>
      <c r="S681" s="68" t="n">
        <v>2899.97</v>
      </c>
      <c r="T681" s="63" t="n"/>
      <c r="U681" s="69" t="n"/>
      <c r="V681" s="55" t="n">
        <f aca="false" ca="false" dt2D="false" dtr="false" t="normal">COUNTIF(G681:R681, "&gt;0")</f>
        <v>0</v>
      </c>
    </row>
    <row customHeight="true" ht="15" outlineLevel="0" r="682">
      <c r="A682" s="59" t="n">
        <f aca="false" ca="false" dt2D="false" dtr="false" t="normal">+A681+1</f>
        <v>659</v>
      </c>
      <c r="B682" s="60" t="n">
        <f aca="false" ca="false" dt2D="false" dtr="false" t="normal">+B681+1</f>
        <v>340</v>
      </c>
      <c r="C682" s="70" t="s">
        <v>309</v>
      </c>
      <c r="D682" s="70" t="s">
        <v>651</v>
      </c>
      <c r="E682" s="165" t="s">
        <v>754</v>
      </c>
      <c r="F682" s="65" t="n">
        <f aca="false" ca="false" dt2D="false" dtr="false" t="normal">SUM(G682:U682)</f>
        <v>12211</v>
      </c>
      <c r="G682" s="68" t="n"/>
      <c r="H682" s="68" t="n"/>
      <c r="I682" s="68" t="n"/>
      <c r="J682" s="68" t="n"/>
      <c r="K682" s="68" t="n"/>
      <c r="L682" s="68" t="n"/>
      <c r="M682" s="68" t="n"/>
      <c r="N682" s="68" t="n"/>
      <c r="O682" s="68" t="n"/>
      <c r="P682" s="68" t="n"/>
      <c r="Q682" s="68" t="n"/>
      <c r="R682" s="68" t="n"/>
      <c r="S682" s="68" t="n">
        <v>12211</v>
      </c>
      <c r="T682" s="63" t="n"/>
      <c r="U682" s="69" t="n"/>
      <c r="V682" s="55" t="n">
        <f aca="false" ca="false" dt2D="false" dtr="false" t="normal">COUNTIF(G682:R682, "&gt;0")</f>
        <v>0</v>
      </c>
    </row>
    <row customHeight="true" ht="15" outlineLevel="0" r="683">
      <c r="A683" s="59" t="n">
        <f aca="false" ca="false" dt2D="false" dtr="false" t="normal">+A682+1</f>
        <v>660</v>
      </c>
      <c r="B683" s="60" t="n">
        <f aca="false" ca="false" dt2D="false" dtr="false" t="normal">+B682+1</f>
        <v>341</v>
      </c>
      <c r="C683" s="70" t="s">
        <v>119</v>
      </c>
      <c r="D683" s="70" t="s">
        <v>652</v>
      </c>
      <c r="E683" s="165" t="s">
        <v>754</v>
      </c>
      <c r="F683" s="65" t="n">
        <f aca="false" ca="false" dt2D="false" dtr="false" t="normal">SUM(G683:U683)</f>
        <v>29789</v>
      </c>
      <c r="G683" s="68" t="n">
        <v>0</v>
      </c>
      <c r="H683" s="68" t="n">
        <v>0</v>
      </c>
      <c r="I683" s="68" t="n">
        <v>0</v>
      </c>
      <c r="J683" s="68" t="n">
        <v>0</v>
      </c>
      <c r="K683" s="68" t="n">
        <v>0</v>
      </c>
      <c r="L683" s="68" t="n"/>
      <c r="M683" s="68" t="n">
        <v>0</v>
      </c>
      <c r="N683" s="68" t="n">
        <v>0</v>
      </c>
      <c r="O683" s="68" t="n"/>
      <c r="P683" s="68" t="n">
        <v>0</v>
      </c>
      <c r="Q683" s="68" t="n">
        <v>0</v>
      </c>
      <c r="R683" s="68" t="n">
        <v>0</v>
      </c>
      <c r="S683" s="68" t="n">
        <v>29789</v>
      </c>
      <c r="T683" s="63" t="n"/>
      <c r="U683" s="69" t="n"/>
      <c r="V683" s="55" t="n">
        <f aca="false" ca="false" dt2D="false" dtr="false" t="normal">COUNTIF(G683:R683, "&gt;0")</f>
        <v>0</v>
      </c>
    </row>
    <row customHeight="true" ht="15" outlineLevel="0" r="684">
      <c r="A684" s="59" t="n">
        <f aca="false" ca="false" dt2D="false" dtr="false" t="normal">+A683+1</f>
        <v>661</v>
      </c>
      <c r="B684" s="60" t="n">
        <f aca="false" ca="false" dt2D="false" dtr="false" t="normal">+B683+1</f>
        <v>342</v>
      </c>
      <c r="C684" s="70" t="s">
        <v>119</v>
      </c>
      <c r="D684" s="70" t="s">
        <v>653</v>
      </c>
      <c r="E684" s="165" t="s">
        <v>754</v>
      </c>
      <c r="F684" s="65" t="n">
        <f aca="false" ca="false" dt2D="false" dtr="false" t="normal">SUM(G684:U684)</f>
        <v>37768</v>
      </c>
      <c r="G684" s="68" t="n"/>
      <c r="H684" s="68" t="n"/>
      <c r="I684" s="68" t="n"/>
      <c r="J684" s="68" t="n"/>
      <c r="K684" s="68" t="n"/>
      <c r="L684" s="68" t="n"/>
      <c r="M684" s="68" t="n"/>
      <c r="N684" s="68" t="n"/>
      <c r="O684" s="68" t="n"/>
      <c r="P684" s="68" t="n"/>
      <c r="Q684" s="68" t="n"/>
      <c r="R684" s="68" t="n"/>
      <c r="S684" s="68" t="n">
        <v>37768</v>
      </c>
      <c r="T684" s="63" t="n"/>
      <c r="U684" s="69" t="n"/>
      <c r="V684" s="55" t="n">
        <f aca="false" ca="false" dt2D="false" dtr="false" t="normal">COUNTIF(G684:R684, "&gt;0")</f>
        <v>0</v>
      </c>
    </row>
    <row customHeight="true" ht="15" outlineLevel="0" r="685">
      <c r="A685" s="59" t="n">
        <f aca="false" ca="false" dt2D="false" dtr="false" t="normal">+A684+1</f>
        <v>662</v>
      </c>
      <c r="B685" s="60" t="n">
        <f aca="false" ca="false" dt2D="false" dtr="false" t="normal">+B684+1</f>
        <v>343</v>
      </c>
      <c r="C685" s="70" t="s">
        <v>119</v>
      </c>
      <c r="D685" s="70" t="s">
        <v>654</v>
      </c>
      <c r="E685" s="165" t="s">
        <v>754</v>
      </c>
      <c r="F685" s="65" t="n">
        <f aca="false" ca="false" dt2D="false" dtr="false" t="normal">SUM(G685:U685)</f>
        <v>26298</v>
      </c>
      <c r="G685" s="68" t="n"/>
      <c r="H685" s="68" t="n"/>
      <c r="I685" s="68" t="n"/>
      <c r="J685" s="68" t="n"/>
      <c r="K685" s="68" t="n"/>
      <c r="L685" s="68" t="n"/>
      <c r="M685" s="68" t="n"/>
      <c r="N685" s="68" t="n"/>
      <c r="O685" s="68" t="n"/>
      <c r="P685" s="68" t="n"/>
      <c r="Q685" s="68" t="n"/>
      <c r="R685" s="68" t="n"/>
      <c r="S685" s="68" t="n">
        <v>26298</v>
      </c>
      <c r="T685" s="63" t="n"/>
      <c r="U685" s="69" t="n"/>
      <c r="V685" s="55" t="n">
        <f aca="false" ca="false" dt2D="false" dtr="false" t="normal">COUNTIF(G685:R685, "&gt;0")</f>
        <v>0</v>
      </c>
    </row>
    <row customHeight="true" ht="15" outlineLevel="0" r="686">
      <c r="A686" s="59" t="n">
        <f aca="false" ca="false" dt2D="false" dtr="false" t="normal">+A685+1</f>
        <v>663</v>
      </c>
      <c r="B686" s="60" t="n">
        <f aca="false" ca="false" dt2D="false" dtr="false" t="normal">+B685+1</f>
        <v>344</v>
      </c>
      <c r="C686" s="70" t="s">
        <v>119</v>
      </c>
      <c r="D686" s="70" t="s">
        <v>460</v>
      </c>
      <c r="E686" s="165" t="s">
        <v>754</v>
      </c>
      <c r="F686" s="65" t="n">
        <f aca="false" ca="false" dt2D="false" dtr="false" t="normal">SUM(G686:U686)</f>
        <v>26303</v>
      </c>
      <c r="G686" s="68" t="n"/>
      <c r="H686" s="68" t="n"/>
      <c r="I686" s="68" t="n"/>
      <c r="J686" s="68" t="n"/>
      <c r="K686" s="68" t="n"/>
      <c r="L686" s="68" t="n"/>
      <c r="M686" s="68" t="n"/>
      <c r="N686" s="68" t="n"/>
      <c r="O686" s="68" t="n"/>
      <c r="P686" s="68" t="n"/>
      <c r="Q686" s="68" t="n"/>
      <c r="R686" s="68" t="n"/>
      <c r="S686" s="68" t="n">
        <v>26303</v>
      </c>
      <c r="T686" s="63" t="n"/>
      <c r="U686" s="69" t="n"/>
      <c r="V686" s="55" t="n">
        <f aca="false" ca="false" dt2D="false" dtr="false" t="normal">COUNTIF(G686:R686, "&gt;0")</f>
        <v>0</v>
      </c>
    </row>
    <row customHeight="true" ht="15" outlineLevel="0" r="687">
      <c r="A687" s="59" t="n">
        <f aca="false" ca="false" dt2D="false" dtr="false" t="normal">+A686+1</f>
        <v>664</v>
      </c>
      <c r="B687" s="60" t="n">
        <f aca="false" ca="false" dt2D="false" dtr="false" t="normal">+B686+1</f>
        <v>345</v>
      </c>
      <c r="C687" s="70" t="s">
        <v>119</v>
      </c>
      <c r="D687" s="70" t="s">
        <v>655</v>
      </c>
      <c r="E687" s="165" t="s">
        <v>754</v>
      </c>
      <c r="F687" s="65" t="n">
        <f aca="false" ca="false" dt2D="false" dtr="false" t="normal">SUM(G687:U687)</f>
        <v>26394</v>
      </c>
      <c r="G687" s="68" t="n"/>
      <c r="H687" s="68" t="n"/>
      <c r="I687" s="68" t="n"/>
      <c r="J687" s="68" t="n"/>
      <c r="K687" s="68" t="n"/>
      <c r="L687" s="68" t="n"/>
      <c r="M687" s="68" t="n"/>
      <c r="N687" s="68" t="n"/>
      <c r="O687" s="68" t="n"/>
      <c r="P687" s="68" t="n"/>
      <c r="Q687" s="68" t="n"/>
      <c r="R687" s="68" t="n"/>
      <c r="S687" s="68" t="n">
        <v>26394</v>
      </c>
      <c r="T687" s="63" t="n"/>
      <c r="U687" s="69" t="n"/>
      <c r="V687" s="55" t="n">
        <f aca="false" ca="false" dt2D="false" dtr="false" t="normal">COUNTIF(G687:R687, "&gt;0")</f>
        <v>0</v>
      </c>
    </row>
    <row customHeight="true" ht="15" outlineLevel="0" r="688">
      <c r="A688" s="59" t="n">
        <f aca="false" ca="false" dt2D="false" dtr="false" t="normal">+A687+1</f>
        <v>665</v>
      </c>
      <c r="B688" s="60" t="n">
        <f aca="false" ca="false" dt2D="false" dtr="false" t="normal">+B687+1</f>
        <v>346</v>
      </c>
      <c r="C688" s="70" t="s">
        <v>119</v>
      </c>
      <c r="D688" s="70" t="s">
        <v>656</v>
      </c>
      <c r="E688" s="165" t="s">
        <v>754</v>
      </c>
      <c r="F688" s="65" t="n">
        <f aca="false" ca="false" dt2D="false" dtr="false" t="normal">SUM(G688:U688)</f>
        <v>21358</v>
      </c>
      <c r="G688" s="68" t="n"/>
      <c r="H688" s="68" t="n"/>
      <c r="I688" s="68" t="n"/>
      <c r="J688" s="68" t="n"/>
      <c r="K688" s="68" t="n"/>
      <c r="L688" s="68" t="n"/>
      <c r="M688" s="68" t="n"/>
      <c r="N688" s="68" t="n"/>
      <c r="O688" s="68" t="n"/>
      <c r="P688" s="68" t="n"/>
      <c r="Q688" s="68" t="n"/>
      <c r="R688" s="68" t="n"/>
      <c r="S688" s="68" t="n">
        <v>21358</v>
      </c>
      <c r="T688" s="63" t="n"/>
      <c r="U688" s="69" t="n"/>
      <c r="V688" s="55" t="n">
        <f aca="false" ca="false" dt2D="false" dtr="false" t="normal">COUNTIF(G688:R688, "&gt;0")</f>
        <v>0</v>
      </c>
    </row>
    <row customHeight="true" ht="15" outlineLevel="0" r="689">
      <c r="A689" s="59" t="n">
        <f aca="false" ca="false" dt2D="false" dtr="false" t="normal">+A688+1</f>
        <v>666</v>
      </c>
      <c r="B689" s="60" t="n">
        <f aca="false" ca="false" dt2D="false" dtr="false" t="normal">+B688+1</f>
        <v>347</v>
      </c>
      <c r="C689" s="70" t="s">
        <v>119</v>
      </c>
      <c r="D689" s="70" t="s">
        <v>657</v>
      </c>
      <c r="E689" s="165" t="s">
        <v>754</v>
      </c>
      <c r="F689" s="65" t="n">
        <f aca="false" ca="false" dt2D="false" dtr="false" t="normal">SUM(G689:U689)</f>
        <v>30424</v>
      </c>
      <c r="G689" s="68" t="n"/>
      <c r="H689" s="68" t="n"/>
      <c r="I689" s="68" t="n"/>
      <c r="J689" s="68" t="n"/>
      <c r="K689" s="68" t="n"/>
      <c r="L689" s="68" t="n"/>
      <c r="M689" s="68" t="n"/>
      <c r="N689" s="68" t="n"/>
      <c r="O689" s="68" t="n"/>
      <c r="P689" s="68" t="n"/>
      <c r="Q689" s="68" t="n"/>
      <c r="R689" s="68" t="n"/>
      <c r="S689" s="68" t="n">
        <v>30424</v>
      </c>
      <c r="T689" s="63" t="n"/>
      <c r="U689" s="69" t="n"/>
      <c r="V689" s="55" t="n">
        <f aca="false" ca="false" dt2D="false" dtr="false" t="normal">COUNTIF(G689:R689, "&gt;0")</f>
        <v>0</v>
      </c>
    </row>
    <row customHeight="true" ht="15" outlineLevel="0" r="690">
      <c r="A690" s="59" t="n">
        <f aca="false" ca="false" dt2D="false" dtr="false" t="normal">+A689+1</f>
        <v>667</v>
      </c>
      <c r="B690" s="60" t="n">
        <f aca="false" ca="false" dt2D="false" dtr="false" t="normal">+B689+1</f>
        <v>348</v>
      </c>
      <c r="C690" s="70" t="s">
        <v>119</v>
      </c>
      <c r="D690" s="70" t="s">
        <v>658</v>
      </c>
      <c r="E690" s="165" t="s">
        <v>754</v>
      </c>
      <c r="F690" s="65" t="n">
        <f aca="false" ca="false" dt2D="false" dtr="false" t="normal">SUM(G690:U690)</f>
        <v>29768</v>
      </c>
      <c r="G690" s="68" t="n"/>
      <c r="H690" s="68" t="n"/>
      <c r="I690" s="68" t="n"/>
      <c r="J690" s="68" t="n"/>
      <c r="K690" s="68" t="n"/>
      <c r="L690" s="68" t="n"/>
      <c r="M690" s="68" t="n"/>
      <c r="N690" s="68" t="n"/>
      <c r="O690" s="68" t="n"/>
      <c r="P690" s="68" t="n"/>
      <c r="Q690" s="68" t="n"/>
      <c r="R690" s="68" t="n"/>
      <c r="S690" s="68" t="n">
        <v>29768</v>
      </c>
      <c r="T690" s="63" t="n"/>
      <c r="U690" s="69" t="n"/>
      <c r="V690" s="55" t="n">
        <f aca="false" ca="false" dt2D="false" dtr="false" t="normal">COUNTIF(G690:R690, "&gt;0")</f>
        <v>0</v>
      </c>
    </row>
    <row customHeight="true" ht="15" outlineLevel="0" r="691">
      <c r="A691" s="59" t="n">
        <f aca="false" ca="false" dt2D="false" dtr="false" t="normal">+A690+1</f>
        <v>668</v>
      </c>
      <c r="B691" s="60" t="n">
        <f aca="false" ca="false" dt2D="false" dtr="false" t="normal">+B690+1</f>
        <v>349</v>
      </c>
      <c r="C691" s="70" t="s">
        <v>311</v>
      </c>
      <c r="D691" s="70" t="s">
        <v>659</v>
      </c>
      <c r="E691" s="165" t="s">
        <v>754</v>
      </c>
      <c r="F691" s="65" t="n">
        <f aca="false" ca="false" dt2D="false" dtr="false" t="normal">SUM(G691:U691)</f>
        <v>74203.59</v>
      </c>
      <c r="G691" s="68" t="n">
        <v>0</v>
      </c>
      <c r="H691" s="68" t="n">
        <v>0</v>
      </c>
      <c r="I691" s="68" t="n">
        <v>0</v>
      </c>
      <c r="J691" s="68" t="n">
        <v>0</v>
      </c>
      <c r="K691" s="68" t="n">
        <v>0</v>
      </c>
      <c r="L691" s="68" t="n"/>
      <c r="M691" s="68" t="n">
        <v>0</v>
      </c>
      <c r="N691" s="68" t="n">
        <v>0</v>
      </c>
      <c r="O691" s="68" t="n">
        <v>0</v>
      </c>
      <c r="P691" s="68" t="n">
        <v>0</v>
      </c>
      <c r="Q691" s="68" t="n">
        <v>0</v>
      </c>
      <c r="R691" s="68" t="n"/>
      <c r="S691" s="68" t="n">
        <v>74203.59</v>
      </c>
      <c r="T691" s="63" t="n"/>
      <c r="U691" s="69" t="n"/>
      <c r="V691" s="55" t="n">
        <f aca="false" ca="false" dt2D="false" dtr="false" t="normal">COUNTIF(G691:R691, "&gt;0")</f>
        <v>0</v>
      </c>
    </row>
    <row customHeight="true" ht="15" outlineLevel="0" r="692">
      <c r="A692" s="59" t="n">
        <f aca="false" ca="false" dt2D="false" dtr="false" t="normal">+A691+1</f>
        <v>669</v>
      </c>
      <c r="B692" s="60" t="n">
        <f aca="false" ca="false" dt2D="false" dtr="false" t="normal">+B691+1</f>
        <v>350</v>
      </c>
      <c r="C692" s="70" t="s">
        <v>311</v>
      </c>
      <c r="D692" s="70" t="s">
        <v>660</v>
      </c>
      <c r="E692" s="165" t="s">
        <v>754</v>
      </c>
      <c r="F692" s="65" t="n">
        <f aca="false" ca="false" dt2D="false" dtr="false" t="normal">SUM(G692:U692)</f>
        <v>65894.64</v>
      </c>
      <c r="G692" s="68" t="n">
        <v>0</v>
      </c>
      <c r="H692" s="68" t="n">
        <v>0</v>
      </c>
      <c r="I692" s="68" t="n">
        <v>0</v>
      </c>
      <c r="J692" s="68" t="n">
        <v>0</v>
      </c>
      <c r="K692" s="68" t="n">
        <v>0</v>
      </c>
      <c r="L692" s="68" t="n"/>
      <c r="M692" s="68" t="n">
        <v>0</v>
      </c>
      <c r="N692" s="68" t="n">
        <v>0</v>
      </c>
      <c r="O692" s="68" t="n">
        <v>0</v>
      </c>
      <c r="P692" s="68" t="n">
        <v>0</v>
      </c>
      <c r="Q692" s="68" t="n">
        <v>0</v>
      </c>
      <c r="R692" s="68" t="n"/>
      <c r="S692" s="68" t="n">
        <v>65894.64</v>
      </c>
      <c r="T692" s="63" t="n"/>
      <c r="U692" s="69" t="n"/>
      <c r="V692" s="55" t="n">
        <f aca="false" ca="false" dt2D="false" dtr="false" t="normal">COUNTIF(G692:R692, "&gt;0")</f>
        <v>0</v>
      </c>
    </row>
    <row customHeight="true" ht="15" outlineLevel="0" r="693">
      <c r="A693" s="59" t="n">
        <f aca="false" ca="false" dt2D="false" dtr="false" t="normal">+A692+1</f>
        <v>670</v>
      </c>
      <c r="B693" s="60" t="n">
        <f aca="false" ca="false" dt2D="false" dtr="false" t="normal">+B692+1</f>
        <v>351</v>
      </c>
      <c r="C693" s="70" t="s">
        <v>311</v>
      </c>
      <c r="D693" s="70" t="s">
        <v>661</v>
      </c>
      <c r="E693" s="165" t="s">
        <v>754</v>
      </c>
      <c r="F693" s="65" t="n">
        <f aca="false" ca="false" dt2D="false" dtr="false" t="normal">SUM(G693:U693)</f>
        <v>6659.42</v>
      </c>
      <c r="G693" s="68" t="n">
        <v>0</v>
      </c>
      <c r="H693" s="68" t="n">
        <v>0</v>
      </c>
      <c r="I693" s="68" t="n">
        <v>0</v>
      </c>
      <c r="J693" s="68" t="n">
        <v>0</v>
      </c>
      <c r="K693" s="68" t="n">
        <v>0</v>
      </c>
      <c r="L693" s="68" t="n"/>
      <c r="M693" s="68" t="n">
        <v>0</v>
      </c>
      <c r="N693" s="68" t="n">
        <v>0</v>
      </c>
      <c r="O693" s="68" t="n">
        <v>0</v>
      </c>
      <c r="P693" s="68" t="n">
        <v>0</v>
      </c>
      <c r="Q693" s="68" t="n"/>
      <c r="R693" s="68" t="n">
        <v>0</v>
      </c>
      <c r="S693" s="68" t="n">
        <v>6659.42</v>
      </c>
      <c r="T693" s="63" t="n"/>
      <c r="U693" s="69" t="n"/>
      <c r="V693" s="55" t="n">
        <f aca="false" ca="false" dt2D="false" dtr="false" t="normal">COUNTIF(G693:R693, "&gt;0")</f>
        <v>0</v>
      </c>
    </row>
    <row customHeight="true" ht="15" outlineLevel="0" r="694">
      <c r="A694" s="59" t="n">
        <f aca="false" ca="false" dt2D="false" dtr="false" t="normal">+A693+1</f>
        <v>671</v>
      </c>
      <c r="B694" s="60" t="n">
        <f aca="false" ca="false" dt2D="false" dtr="false" t="normal">+B693+1</f>
        <v>352</v>
      </c>
      <c r="C694" s="70" t="s">
        <v>311</v>
      </c>
      <c r="D694" s="70" t="s">
        <v>662</v>
      </c>
      <c r="E694" s="165" t="s">
        <v>754</v>
      </c>
      <c r="F694" s="65" t="n">
        <f aca="false" ca="false" dt2D="false" dtr="false" t="normal">SUM(G694:U694)</f>
        <v>138871.21</v>
      </c>
      <c r="G694" s="68" t="n">
        <v>0</v>
      </c>
      <c r="H694" s="68" t="n">
        <v>0</v>
      </c>
      <c r="I694" s="68" t="n">
        <v>0</v>
      </c>
      <c r="J694" s="68" t="n">
        <v>0</v>
      </c>
      <c r="K694" s="68" t="n">
        <v>0</v>
      </c>
      <c r="L694" s="68" t="n"/>
      <c r="M694" s="68" t="n">
        <v>0</v>
      </c>
      <c r="N694" s="68" t="n">
        <v>0</v>
      </c>
      <c r="O694" s="68" t="n"/>
      <c r="P694" s="68" t="n"/>
      <c r="Q694" s="68" t="n"/>
      <c r="R694" s="68" t="n"/>
      <c r="S694" s="68" t="n">
        <v>138871.21</v>
      </c>
      <c r="T694" s="63" t="n"/>
      <c r="U694" s="69" t="n"/>
      <c r="V694" s="55" t="n">
        <f aca="false" ca="false" dt2D="false" dtr="false" t="normal">COUNTIF(G694:R694, "&gt;0")</f>
        <v>0</v>
      </c>
    </row>
    <row customHeight="true" ht="15" outlineLevel="0" r="695">
      <c r="A695" s="59" t="n">
        <f aca="false" ca="false" dt2D="false" dtr="false" t="normal">+A694+1</f>
        <v>672</v>
      </c>
      <c r="B695" s="60" t="n">
        <f aca="false" ca="false" dt2D="false" dtr="false" t="normal">+B694+1</f>
        <v>353</v>
      </c>
      <c r="C695" s="70" t="s">
        <v>311</v>
      </c>
      <c r="D695" s="70" t="s">
        <v>663</v>
      </c>
      <c r="E695" s="165" t="s">
        <v>754</v>
      </c>
      <c r="F695" s="65" t="n">
        <f aca="false" ca="false" dt2D="false" dtr="false" t="normal">SUM(G695:U695)</f>
        <v>118783.1</v>
      </c>
      <c r="G695" s="68" t="n">
        <v>0</v>
      </c>
      <c r="H695" s="68" t="n">
        <v>0</v>
      </c>
      <c r="I695" s="68" t="n">
        <v>0</v>
      </c>
      <c r="J695" s="68" t="n">
        <v>0</v>
      </c>
      <c r="K695" s="68" t="n">
        <v>0</v>
      </c>
      <c r="L695" s="68" t="n"/>
      <c r="M695" s="68" t="n">
        <v>0</v>
      </c>
      <c r="N695" s="68" t="n">
        <v>0</v>
      </c>
      <c r="O695" s="68" t="n"/>
      <c r="P695" s="68" t="n"/>
      <c r="Q695" s="68" t="n"/>
      <c r="R695" s="68" t="n"/>
      <c r="S695" s="68" t="n">
        <v>118783.1</v>
      </c>
      <c r="T695" s="63" t="n"/>
      <c r="U695" s="69" t="n"/>
      <c r="V695" s="55" t="n">
        <f aca="false" ca="false" dt2D="false" dtr="false" t="normal">COUNTIF(G695:R695, "&gt;0")</f>
        <v>0</v>
      </c>
    </row>
    <row customHeight="true" ht="15" outlineLevel="0" r="696">
      <c r="A696" s="59" t="n">
        <f aca="false" ca="false" dt2D="false" dtr="false" t="normal">+A695+1</f>
        <v>673</v>
      </c>
      <c r="B696" s="60" t="n">
        <f aca="false" ca="false" dt2D="false" dtr="false" t="normal">+B695+1</f>
        <v>354</v>
      </c>
      <c r="C696" s="70" t="s">
        <v>311</v>
      </c>
      <c r="D696" s="70" t="s">
        <v>664</v>
      </c>
      <c r="E696" s="165" t="s">
        <v>754</v>
      </c>
      <c r="F696" s="65" t="n">
        <f aca="false" ca="false" dt2D="false" dtr="false" t="normal">SUM(G696:U696)</f>
        <v>119535.23999999999</v>
      </c>
      <c r="G696" s="68" t="n">
        <v>0</v>
      </c>
      <c r="H696" s="68" t="n">
        <v>0</v>
      </c>
      <c r="I696" s="68" t="n">
        <v>0</v>
      </c>
      <c r="J696" s="68" t="n">
        <v>0</v>
      </c>
      <c r="K696" s="68" t="n">
        <v>0</v>
      </c>
      <c r="L696" s="68" t="n"/>
      <c r="M696" s="68" t="n">
        <v>0</v>
      </c>
      <c r="N696" s="68" t="n">
        <v>0</v>
      </c>
      <c r="O696" s="68" t="n"/>
      <c r="P696" s="68" t="n"/>
      <c r="Q696" s="68" t="n"/>
      <c r="R696" s="68" t="n"/>
      <c r="S696" s="68" t="n">
        <v>119535.24</v>
      </c>
      <c r="T696" s="63" t="n"/>
      <c r="U696" s="69" t="n"/>
      <c r="V696" s="55" t="n">
        <f aca="false" ca="false" dt2D="false" dtr="false" t="normal">COUNTIF(G696:R696, "&gt;0")</f>
        <v>0</v>
      </c>
    </row>
    <row customHeight="true" ht="15" outlineLevel="0" r="697">
      <c r="A697" s="59" t="n">
        <f aca="false" ca="false" dt2D="false" dtr="false" t="normal">+A696+1</f>
        <v>674</v>
      </c>
      <c r="B697" s="60" t="n">
        <f aca="false" ca="false" dt2D="false" dtr="false" t="normal">+B696+1</f>
        <v>355</v>
      </c>
      <c r="C697" s="70" t="s">
        <v>311</v>
      </c>
      <c r="D697" s="70" t="s">
        <v>665</v>
      </c>
      <c r="E697" s="165" t="s">
        <v>754</v>
      </c>
      <c r="F697" s="65" t="n">
        <f aca="false" ca="false" dt2D="false" dtr="false" t="normal">SUM(G697:U697)</f>
        <v>137695</v>
      </c>
      <c r="G697" s="68" t="n">
        <v>0</v>
      </c>
      <c r="H697" s="68" t="n">
        <v>0</v>
      </c>
      <c r="I697" s="68" t="n">
        <v>0</v>
      </c>
      <c r="J697" s="68" t="n">
        <v>0</v>
      </c>
      <c r="K697" s="68" t="n">
        <v>0</v>
      </c>
      <c r="L697" s="68" t="n"/>
      <c r="M697" s="68" t="n">
        <v>0</v>
      </c>
      <c r="N697" s="68" t="n">
        <v>0</v>
      </c>
      <c r="O697" s="68" t="n"/>
      <c r="P697" s="68" t="n"/>
      <c r="Q697" s="68" t="n"/>
      <c r="R697" s="68" t="n"/>
      <c r="S697" s="68" t="n">
        <v>137695</v>
      </c>
      <c r="T697" s="63" t="n"/>
      <c r="U697" s="69" t="n"/>
      <c r="V697" s="55" t="n">
        <f aca="false" ca="false" dt2D="false" dtr="false" t="normal">COUNTIF(G697:R697, "&gt;0")</f>
        <v>0</v>
      </c>
    </row>
    <row customHeight="true" ht="15" outlineLevel="0" r="698">
      <c r="A698" s="59" t="n">
        <f aca="false" ca="false" dt2D="false" dtr="false" t="normal">+A697+1</f>
        <v>675</v>
      </c>
      <c r="B698" s="60" t="n">
        <f aca="false" ca="false" dt2D="false" dtr="false" t="normal">+B697+1</f>
        <v>356</v>
      </c>
      <c r="C698" s="70" t="s">
        <v>311</v>
      </c>
      <c r="D698" s="70" t="s">
        <v>666</v>
      </c>
      <c r="E698" s="165" t="s">
        <v>754</v>
      </c>
      <c r="F698" s="65" t="n">
        <f aca="false" ca="false" dt2D="false" dtr="false" t="normal">SUM(G698:U698)</f>
        <v>11410.29</v>
      </c>
      <c r="G698" s="68" t="n">
        <v>0</v>
      </c>
      <c r="H698" s="68" t="n">
        <v>0</v>
      </c>
      <c r="I698" s="68" t="n">
        <v>0</v>
      </c>
      <c r="J698" s="68" t="n">
        <v>0</v>
      </c>
      <c r="K698" s="68" t="n">
        <v>0</v>
      </c>
      <c r="L698" s="68" t="n"/>
      <c r="M698" s="68" t="n">
        <v>0</v>
      </c>
      <c r="N698" s="68" t="n">
        <v>0</v>
      </c>
      <c r="O698" s="68" t="n"/>
      <c r="P698" s="68" t="n"/>
      <c r="Q698" s="68" t="n"/>
      <c r="R698" s="68" t="n"/>
      <c r="S698" s="68" t="n">
        <v>11410.29</v>
      </c>
      <c r="T698" s="63" t="n"/>
      <c r="U698" s="69" t="n"/>
      <c r="V698" s="55" t="n">
        <f aca="false" ca="false" dt2D="false" dtr="false" t="normal">COUNTIF(G698:R698, "&gt;0")</f>
        <v>0</v>
      </c>
    </row>
    <row customHeight="true" ht="15" outlineLevel="0" r="699">
      <c r="A699" s="59" t="n">
        <f aca="false" ca="false" dt2D="false" dtr="false" t="normal">+A698+1</f>
        <v>676</v>
      </c>
      <c r="B699" s="60" t="n">
        <f aca="false" ca="false" dt2D="false" dtr="false" t="normal">+B698+1</f>
        <v>357</v>
      </c>
      <c r="C699" s="70" t="s">
        <v>311</v>
      </c>
      <c r="D699" s="70" t="s">
        <v>667</v>
      </c>
      <c r="E699" s="165" t="s">
        <v>754</v>
      </c>
      <c r="F699" s="65" t="n">
        <f aca="false" ca="false" dt2D="false" dtr="false" t="normal">SUM(G699:U699)</f>
        <v>138954.76</v>
      </c>
      <c r="G699" s="68" t="n">
        <v>0</v>
      </c>
      <c r="H699" s="68" t="n">
        <v>0</v>
      </c>
      <c r="I699" s="68" t="n">
        <v>0</v>
      </c>
      <c r="J699" s="68" t="n">
        <v>0</v>
      </c>
      <c r="K699" s="68" t="n">
        <v>0</v>
      </c>
      <c r="L699" s="68" t="n"/>
      <c r="M699" s="68" t="n">
        <v>0</v>
      </c>
      <c r="N699" s="68" t="n">
        <v>0</v>
      </c>
      <c r="O699" s="68" t="n"/>
      <c r="P699" s="68" t="n">
        <v>0</v>
      </c>
      <c r="Q699" s="68" t="n">
        <v>0</v>
      </c>
      <c r="R699" s="68" t="n"/>
      <c r="S699" s="68" t="n">
        <v>138954.76</v>
      </c>
      <c r="T699" s="63" t="n"/>
      <c r="U699" s="69" t="n"/>
      <c r="V699" s="55" t="n">
        <f aca="false" ca="false" dt2D="false" dtr="false" t="normal">COUNTIF(G699:R699, "&gt;0")</f>
        <v>0</v>
      </c>
    </row>
    <row customHeight="true" ht="15" outlineLevel="0" r="700">
      <c r="A700" s="59" t="n">
        <f aca="false" ca="false" dt2D="false" dtr="false" t="normal">+A699+1</f>
        <v>677</v>
      </c>
      <c r="B700" s="60" t="n">
        <f aca="false" ca="false" dt2D="false" dtr="false" t="normal">+B699+1</f>
        <v>358</v>
      </c>
      <c r="C700" s="70" t="s">
        <v>311</v>
      </c>
      <c r="D700" s="70" t="s">
        <v>668</v>
      </c>
      <c r="E700" s="165" t="s">
        <v>754</v>
      </c>
      <c r="F700" s="65" t="n">
        <f aca="false" ca="false" dt2D="false" dtr="false" t="normal">SUM(G700:U700)</f>
        <v>130039.21</v>
      </c>
      <c r="G700" s="68" t="n">
        <v>0</v>
      </c>
      <c r="H700" s="68" t="n">
        <v>0</v>
      </c>
      <c r="I700" s="68" t="n">
        <v>0</v>
      </c>
      <c r="J700" s="68" t="n">
        <v>0</v>
      </c>
      <c r="K700" s="68" t="n">
        <v>0</v>
      </c>
      <c r="L700" s="68" t="n"/>
      <c r="M700" s="68" t="n">
        <v>0</v>
      </c>
      <c r="N700" s="68" t="n">
        <v>0</v>
      </c>
      <c r="O700" s="68" t="n"/>
      <c r="P700" s="68" t="n">
        <v>0</v>
      </c>
      <c r="Q700" s="68" t="n">
        <v>0</v>
      </c>
      <c r="R700" s="68" t="n"/>
      <c r="S700" s="68" t="n">
        <v>130039.21</v>
      </c>
      <c r="T700" s="63" t="n"/>
      <c r="U700" s="69" t="n"/>
      <c r="V700" s="55" t="n">
        <f aca="false" ca="false" dt2D="false" dtr="false" t="normal">COUNTIF(G700:R700, "&gt;0")</f>
        <v>0</v>
      </c>
    </row>
    <row customHeight="true" ht="15" outlineLevel="0" r="701">
      <c r="A701" s="59" t="n">
        <f aca="false" ca="false" dt2D="false" dtr="false" t="normal">+A700+1</f>
        <v>678</v>
      </c>
      <c r="B701" s="60" t="n">
        <f aca="false" ca="false" dt2D="false" dtr="false" t="normal">+B700+1</f>
        <v>359</v>
      </c>
      <c r="C701" s="70" t="s">
        <v>311</v>
      </c>
      <c r="D701" s="70" t="s">
        <v>669</v>
      </c>
      <c r="E701" s="165" t="s">
        <v>754</v>
      </c>
      <c r="F701" s="65" t="n">
        <f aca="false" ca="false" dt2D="false" dtr="false" t="normal">SUM(G701:U701)</f>
        <v>21176.15</v>
      </c>
      <c r="G701" s="68" t="n">
        <v>0</v>
      </c>
      <c r="H701" s="68" t="n">
        <v>0</v>
      </c>
      <c r="I701" s="68" t="n">
        <v>0</v>
      </c>
      <c r="J701" s="68" t="n">
        <v>0</v>
      </c>
      <c r="K701" s="68" t="n">
        <v>0</v>
      </c>
      <c r="L701" s="68" t="n"/>
      <c r="M701" s="68" t="n">
        <v>0</v>
      </c>
      <c r="N701" s="68" t="n">
        <v>0</v>
      </c>
      <c r="O701" s="68" t="n"/>
      <c r="P701" s="68" t="n">
        <v>0</v>
      </c>
      <c r="Q701" s="68" t="n">
        <v>0</v>
      </c>
      <c r="R701" s="68" t="n"/>
      <c r="S701" s="68" t="n">
        <v>21176.15</v>
      </c>
      <c r="T701" s="63" t="n"/>
      <c r="U701" s="69" t="n"/>
      <c r="V701" s="55" t="n">
        <f aca="false" ca="false" dt2D="false" dtr="false" t="normal">COUNTIF(G701:R701, "&gt;0")</f>
        <v>0</v>
      </c>
    </row>
    <row customHeight="true" ht="15" outlineLevel="0" r="702">
      <c r="A702" s="59" t="n">
        <f aca="false" ca="false" dt2D="false" dtr="false" t="normal">+A701+1</f>
        <v>679</v>
      </c>
      <c r="B702" s="60" t="n">
        <f aca="false" ca="false" dt2D="false" dtr="false" t="normal">+B701+1</f>
        <v>360</v>
      </c>
      <c r="C702" s="70" t="s">
        <v>311</v>
      </c>
      <c r="D702" s="70" t="s">
        <v>670</v>
      </c>
      <c r="E702" s="165" t="s">
        <v>754</v>
      </c>
      <c r="F702" s="65" t="n">
        <f aca="false" ca="false" dt2D="false" dtr="false" t="normal">SUM(G702:U702)</f>
        <v>25194.32</v>
      </c>
      <c r="G702" s="68" t="n">
        <v>0</v>
      </c>
      <c r="H702" s="68" t="n">
        <v>0</v>
      </c>
      <c r="I702" s="68" t="n">
        <v>0</v>
      </c>
      <c r="J702" s="68" t="n">
        <v>0</v>
      </c>
      <c r="K702" s="68" t="n">
        <v>0</v>
      </c>
      <c r="L702" s="68" t="n"/>
      <c r="M702" s="68" t="n">
        <v>0</v>
      </c>
      <c r="N702" s="68" t="n">
        <v>0</v>
      </c>
      <c r="O702" s="68" t="n"/>
      <c r="P702" s="68" t="n"/>
      <c r="Q702" s="68" t="n"/>
      <c r="R702" s="68" t="n"/>
      <c r="S702" s="68" t="n">
        <v>25194.32</v>
      </c>
      <c r="T702" s="63" t="n"/>
      <c r="U702" s="69" t="n"/>
      <c r="V702" s="55" t="n">
        <f aca="false" ca="false" dt2D="false" dtr="false" t="normal">COUNTIF(G702:R702, "&gt;0")</f>
        <v>0</v>
      </c>
    </row>
    <row customHeight="true" ht="15" outlineLevel="0" r="703">
      <c r="A703" s="59" t="n">
        <f aca="false" ca="false" dt2D="false" dtr="false" t="normal">+A702+1</f>
        <v>680</v>
      </c>
      <c r="B703" s="60" t="n">
        <f aca="false" ca="false" dt2D="false" dtr="false" t="normal">+B702+1</f>
        <v>361</v>
      </c>
      <c r="C703" s="70" t="s">
        <v>311</v>
      </c>
      <c r="D703" s="70" t="s">
        <v>671</v>
      </c>
      <c r="E703" s="165" t="s">
        <v>754</v>
      </c>
      <c r="F703" s="65" t="n">
        <f aca="false" ca="false" dt2D="false" dtr="false" t="normal">SUM(G703:U703)</f>
        <v>61885.26</v>
      </c>
      <c r="G703" s="68" t="n">
        <v>0</v>
      </c>
      <c r="H703" s="68" t="n">
        <v>0</v>
      </c>
      <c r="I703" s="68" t="n">
        <v>0</v>
      </c>
      <c r="J703" s="68" t="n">
        <v>0</v>
      </c>
      <c r="K703" s="68" t="n">
        <v>0</v>
      </c>
      <c r="L703" s="68" t="n"/>
      <c r="M703" s="68" t="n">
        <v>0</v>
      </c>
      <c r="N703" s="68" t="n">
        <v>0</v>
      </c>
      <c r="O703" s="68" t="n">
        <v>0</v>
      </c>
      <c r="P703" s="68" t="n">
        <v>0</v>
      </c>
      <c r="Q703" s="68" t="n">
        <v>0</v>
      </c>
      <c r="R703" s="68" t="n"/>
      <c r="S703" s="68" t="n">
        <v>61885.26</v>
      </c>
      <c r="T703" s="63" t="n"/>
      <c r="U703" s="69" t="n"/>
      <c r="V703" s="55" t="n">
        <f aca="false" ca="false" dt2D="false" dtr="false" t="normal">COUNTIF(G703:R703, "&gt;0")</f>
        <v>0</v>
      </c>
    </row>
    <row customHeight="true" ht="15" outlineLevel="0" r="704">
      <c r="A704" s="59" t="n">
        <f aca="false" ca="false" dt2D="false" dtr="false" t="normal">+A703+1</f>
        <v>681</v>
      </c>
      <c r="B704" s="60" t="n">
        <f aca="false" ca="false" dt2D="false" dtr="false" t="normal">+B703+1</f>
        <v>362</v>
      </c>
      <c r="C704" s="70" t="s">
        <v>311</v>
      </c>
      <c r="D704" s="70" t="s">
        <v>672</v>
      </c>
      <c r="E704" s="165" t="s">
        <v>754</v>
      </c>
      <c r="F704" s="65" t="n">
        <f aca="false" ca="false" dt2D="false" dtr="false" t="normal">SUM(G704:U704)</f>
        <v>17610</v>
      </c>
      <c r="G704" s="68" t="n">
        <v>0</v>
      </c>
      <c r="H704" s="68" t="n">
        <v>0</v>
      </c>
      <c r="I704" s="68" t="n">
        <v>0</v>
      </c>
      <c r="J704" s="68" t="n">
        <v>0</v>
      </c>
      <c r="K704" s="68" t="n">
        <v>0</v>
      </c>
      <c r="L704" s="68" t="n"/>
      <c r="M704" s="68" t="n">
        <v>0</v>
      </c>
      <c r="N704" s="68" t="n">
        <v>0</v>
      </c>
      <c r="O704" s="68" t="n"/>
      <c r="P704" s="68" t="n"/>
      <c r="Q704" s="68" t="n"/>
      <c r="R704" s="68" t="n"/>
      <c r="S704" s="68" t="n">
        <v>17610</v>
      </c>
      <c r="T704" s="63" t="n"/>
      <c r="U704" s="69" t="n"/>
      <c r="V704" s="55" t="n">
        <f aca="false" ca="false" dt2D="false" dtr="false" t="normal">COUNTIF(G704:R704, "&gt;0")</f>
        <v>0</v>
      </c>
    </row>
    <row customHeight="true" ht="15" outlineLevel="0" r="705">
      <c r="A705" s="59" t="n">
        <f aca="false" ca="false" dt2D="false" dtr="false" t="normal">+A704+1</f>
        <v>682</v>
      </c>
      <c r="B705" s="60" t="n">
        <f aca="false" ca="false" dt2D="false" dtr="false" t="normal">+B704+1</f>
        <v>363</v>
      </c>
      <c r="C705" s="70" t="s">
        <v>311</v>
      </c>
      <c r="D705" s="70" t="s">
        <v>673</v>
      </c>
      <c r="E705" s="165" t="s">
        <v>754</v>
      </c>
      <c r="F705" s="65" t="n">
        <f aca="false" ca="false" dt2D="false" dtr="false" t="normal">SUM(G705:U705)</f>
        <v>15322</v>
      </c>
      <c r="G705" s="68" t="n">
        <v>0</v>
      </c>
      <c r="H705" s="68" t="n">
        <v>0</v>
      </c>
      <c r="I705" s="68" t="n">
        <v>0</v>
      </c>
      <c r="J705" s="68" t="n">
        <v>0</v>
      </c>
      <c r="K705" s="68" t="n">
        <v>0</v>
      </c>
      <c r="L705" s="68" t="n"/>
      <c r="M705" s="68" t="n">
        <v>0</v>
      </c>
      <c r="N705" s="68" t="n">
        <v>0</v>
      </c>
      <c r="O705" s="68" t="n"/>
      <c r="P705" s="68" t="n"/>
      <c r="Q705" s="68" t="n"/>
      <c r="R705" s="68" t="n"/>
      <c r="S705" s="68" t="n">
        <v>15322</v>
      </c>
      <c r="T705" s="63" t="n"/>
      <c r="U705" s="69" t="n"/>
      <c r="V705" s="55" t="n">
        <f aca="false" ca="false" dt2D="false" dtr="false" t="normal">COUNTIF(G705:R705, "&gt;0")</f>
        <v>0</v>
      </c>
    </row>
    <row customHeight="true" ht="15" outlineLevel="0" r="706">
      <c r="A706" s="59" t="n">
        <f aca="false" ca="false" dt2D="false" dtr="false" t="normal">+A705+1</f>
        <v>683</v>
      </c>
      <c r="B706" s="60" t="n">
        <f aca="false" ca="false" dt2D="false" dtr="false" t="normal">+B705+1</f>
        <v>364</v>
      </c>
      <c r="C706" s="70" t="s">
        <v>311</v>
      </c>
      <c r="D706" s="70" t="s">
        <v>674</v>
      </c>
      <c r="E706" s="165" t="s">
        <v>754</v>
      </c>
      <c r="F706" s="65" t="n">
        <f aca="false" ca="false" dt2D="false" dtr="false" t="normal">SUM(G706:U706)</f>
        <v>56615.04</v>
      </c>
      <c r="G706" s="68" t="n">
        <v>0</v>
      </c>
      <c r="H706" s="68" t="n">
        <v>0</v>
      </c>
      <c r="I706" s="68" t="n">
        <v>0</v>
      </c>
      <c r="J706" s="68" t="n">
        <v>0</v>
      </c>
      <c r="K706" s="68" t="n">
        <v>0</v>
      </c>
      <c r="L706" s="68" t="n"/>
      <c r="M706" s="68" t="n">
        <v>0</v>
      </c>
      <c r="N706" s="68" t="n">
        <v>0</v>
      </c>
      <c r="O706" s="68" t="n"/>
      <c r="P706" s="68" t="n">
        <v>0</v>
      </c>
      <c r="Q706" s="68" t="n">
        <v>0</v>
      </c>
      <c r="R706" s="68" t="n">
        <v>0</v>
      </c>
      <c r="S706" s="68" t="n">
        <v>56615.04</v>
      </c>
      <c r="T706" s="63" t="n"/>
      <c r="U706" s="69" t="n"/>
      <c r="V706" s="55" t="n">
        <f aca="false" ca="false" dt2D="false" dtr="false" t="normal">COUNTIF(G706:R706, "&gt;0")</f>
        <v>0</v>
      </c>
    </row>
    <row customHeight="true" ht="15" outlineLevel="0" r="707">
      <c r="A707" s="59" t="n">
        <f aca="false" ca="false" dt2D="false" dtr="false" t="normal">+A706+1</f>
        <v>684</v>
      </c>
      <c r="B707" s="60" t="n">
        <f aca="false" ca="false" dt2D="false" dtr="false" t="normal">+B706+1</f>
        <v>365</v>
      </c>
      <c r="C707" s="70" t="s">
        <v>311</v>
      </c>
      <c r="D707" s="70" t="s">
        <v>675</v>
      </c>
      <c r="E707" s="165" t="s">
        <v>754</v>
      </c>
      <c r="F707" s="65" t="n">
        <f aca="false" ca="false" dt2D="false" dtr="false" t="normal">SUM(G707:U707)</f>
        <v>56501.88</v>
      </c>
      <c r="G707" s="68" t="n">
        <v>0</v>
      </c>
      <c r="H707" s="68" t="n">
        <v>0</v>
      </c>
      <c r="I707" s="68" t="n">
        <v>0</v>
      </c>
      <c r="J707" s="68" t="n">
        <v>0</v>
      </c>
      <c r="K707" s="68" t="n">
        <v>0</v>
      </c>
      <c r="L707" s="68" t="n"/>
      <c r="M707" s="68" t="n">
        <v>0</v>
      </c>
      <c r="N707" s="68" t="n">
        <v>0</v>
      </c>
      <c r="O707" s="68" t="n"/>
      <c r="P707" s="68" t="n"/>
      <c r="Q707" s="68" t="n"/>
      <c r="R707" s="68" t="n"/>
      <c r="S707" s="68" t="n">
        <v>56501.88</v>
      </c>
      <c r="T707" s="63" t="n"/>
      <c r="U707" s="69" t="n"/>
      <c r="V707" s="55" t="n">
        <f aca="false" ca="false" dt2D="false" dtr="false" t="normal">COUNTIF(G707:R707, "&gt;0")</f>
        <v>0</v>
      </c>
    </row>
    <row customHeight="true" ht="15" outlineLevel="0" r="708">
      <c r="A708" s="59" t="n">
        <f aca="false" ca="false" dt2D="false" dtr="false" t="normal">+A707+1</f>
        <v>685</v>
      </c>
      <c r="B708" s="60" t="n">
        <f aca="false" ca="false" dt2D="false" dtr="false" t="normal">+B707+1</f>
        <v>366</v>
      </c>
      <c r="C708" s="70" t="s">
        <v>676</v>
      </c>
      <c r="D708" s="70" t="s">
        <v>677</v>
      </c>
      <c r="E708" s="165" t="s">
        <v>754</v>
      </c>
      <c r="F708" s="65" t="n">
        <f aca="false" ca="false" dt2D="false" dtr="false" t="normal">SUM(G708:U708)</f>
        <v>74806.65</v>
      </c>
      <c r="G708" s="68" t="n">
        <v>0</v>
      </c>
      <c r="H708" s="68" t="n">
        <v>0</v>
      </c>
      <c r="I708" s="68" t="n"/>
      <c r="J708" s="68" t="n"/>
      <c r="K708" s="68" t="n"/>
      <c r="L708" s="68" t="n"/>
      <c r="M708" s="68" t="n"/>
      <c r="N708" s="68" t="n"/>
      <c r="O708" s="68" t="n"/>
      <c r="P708" s="68" t="n"/>
      <c r="Q708" s="68" t="n"/>
      <c r="R708" s="68" t="n"/>
      <c r="S708" s="68" t="n">
        <v>74806.65</v>
      </c>
      <c r="T708" s="63" t="n"/>
      <c r="U708" s="69" t="n"/>
      <c r="V708" s="55" t="n">
        <f aca="false" ca="false" dt2D="false" dtr="false" t="normal">COUNTIF(G708:R708, "&gt;0")</f>
        <v>0</v>
      </c>
    </row>
    <row customHeight="true" ht="15" outlineLevel="0" r="709">
      <c r="A709" s="59" t="n">
        <f aca="false" ca="false" dt2D="false" dtr="false" t="normal">+A708+1</f>
        <v>686</v>
      </c>
      <c r="B709" s="60" t="n">
        <f aca="false" ca="false" dt2D="false" dtr="false" t="normal">+B708+1</f>
        <v>367</v>
      </c>
      <c r="C709" s="70" t="s">
        <v>678</v>
      </c>
      <c r="D709" s="70" t="s">
        <v>679</v>
      </c>
      <c r="E709" s="165" t="s">
        <v>754</v>
      </c>
      <c r="F709" s="65" t="n">
        <f aca="false" ca="false" dt2D="false" dtr="false" t="normal">SUM(G709:U709)</f>
        <v>175159.44</v>
      </c>
      <c r="G709" s="68" t="n"/>
      <c r="H709" s="68" t="n"/>
      <c r="I709" s="68" t="n"/>
      <c r="J709" s="68" t="n"/>
      <c r="K709" s="68" t="n"/>
      <c r="L709" s="68" t="n"/>
      <c r="M709" s="68" t="n"/>
      <c r="N709" s="68" t="n"/>
      <c r="O709" s="68" t="n"/>
      <c r="P709" s="68" t="n"/>
      <c r="Q709" s="68" t="n"/>
      <c r="R709" s="68" t="n"/>
      <c r="S709" s="68" t="n">
        <v>175159.44</v>
      </c>
      <c r="T709" s="63" t="n"/>
      <c r="U709" s="69" t="n"/>
      <c r="V709" s="55" t="n">
        <f aca="false" ca="false" dt2D="false" dtr="false" t="normal">COUNTIF(G709:R709, "&gt;0")</f>
        <v>0</v>
      </c>
    </row>
    <row customHeight="true" ht="15" outlineLevel="0" r="710">
      <c r="A710" s="59" t="n">
        <f aca="false" ca="false" dt2D="false" dtr="false" t="normal">+A709+1</f>
        <v>687</v>
      </c>
      <c r="B710" s="60" t="n">
        <f aca="false" ca="false" dt2D="false" dtr="false" t="normal">+B709+1</f>
        <v>368</v>
      </c>
      <c r="C710" s="70" t="s">
        <v>678</v>
      </c>
      <c r="D710" s="70" t="s">
        <v>680</v>
      </c>
      <c r="E710" s="165" t="s">
        <v>754</v>
      </c>
      <c r="F710" s="65" t="n">
        <f aca="false" ca="false" dt2D="false" dtr="false" t="normal">SUM(G710:U710)</f>
        <v>192741.91</v>
      </c>
      <c r="G710" s="68" t="n"/>
      <c r="H710" s="68" t="n"/>
      <c r="I710" s="68" t="n"/>
      <c r="J710" s="68" t="n"/>
      <c r="K710" s="68" t="n"/>
      <c r="L710" s="68" t="n"/>
      <c r="M710" s="68" t="n"/>
      <c r="N710" s="68" t="n"/>
      <c r="O710" s="68" t="n"/>
      <c r="P710" s="68" t="n"/>
      <c r="Q710" s="68" t="n"/>
      <c r="R710" s="68" t="n"/>
      <c r="S710" s="68" t="n">
        <v>192741.91</v>
      </c>
      <c r="T710" s="63" t="n"/>
      <c r="U710" s="69" t="n"/>
      <c r="V710" s="55" t="n">
        <f aca="false" ca="false" dt2D="false" dtr="false" t="normal">COUNTIF(G710:R710, "&gt;0")</f>
        <v>0</v>
      </c>
    </row>
    <row customHeight="true" ht="15" outlineLevel="0" r="711">
      <c r="A711" s="59" t="n">
        <f aca="false" ca="false" dt2D="false" dtr="false" t="normal">+A710+1</f>
        <v>688</v>
      </c>
      <c r="B711" s="60" t="n">
        <f aca="false" ca="false" dt2D="false" dtr="false" t="normal">+B710+1</f>
        <v>369</v>
      </c>
      <c r="C711" s="70" t="s">
        <v>678</v>
      </c>
      <c r="D711" s="70" t="s">
        <v>681</v>
      </c>
      <c r="E711" s="165" t="s">
        <v>754</v>
      </c>
      <c r="F711" s="65" t="n">
        <f aca="false" ca="false" dt2D="false" dtr="false" t="normal">SUM(G711:U711)</f>
        <v>173815.29</v>
      </c>
      <c r="G711" s="68" t="n"/>
      <c r="H711" s="68" t="n"/>
      <c r="I711" s="68" t="n"/>
      <c r="J711" s="68" t="n"/>
      <c r="K711" s="68" t="n"/>
      <c r="L711" s="68" t="n"/>
      <c r="M711" s="68" t="n"/>
      <c r="N711" s="68" t="n"/>
      <c r="O711" s="68" t="n"/>
      <c r="P711" s="68" t="n"/>
      <c r="Q711" s="68" t="n"/>
      <c r="R711" s="68" t="n"/>
      <c r="S711" s="68" t="n">
        <v>173815.29</v>
      </c>
      <c r="T711" s="63" t="n"/>
      <c r="U711" s="69" t="n"/>
      <c r="V711" s="55" t="n">
        <f aca="false" ca="false" dt2D="false" dtr="false" t="normal">COUNTIF(G711:R711, "&gt;0")</f>
        <v>0</v>
      </c>
    </row>
    <row customHeight="true" ht="15" outlineLevel="0" r="712">
      <c r="A712" s="59" t="n">
        <f aca="false" ca="false" dt2D="false" dtr="false" t="normal">+A711+1</f>
        <v>689</v>
      </c>
      <c r="B712" s="60" t="n">
        <f aca="false" ca="false" dt2D="false" dtr="false" t="normal">+B711+1</f>
        <v>370</v>
      </c>
      <c r="C712" s="70" t="s">
        <v>678</v>
      </c>
      <c r="D712" s="70" t="s">
        <v>682</v>
      </c>
      <c r="E712" s="165" t="s">
        <v>754</v>
      </c>
      <c r="F712" s="65" t="n">
        <f aca="false" ca="false" dt2D="false" dtr="false" t="normal">SUM(G712:U712)</f>
        <v>150352.39</v>
      </c>
      <c r="G712" s="68" t="n"/>
      <c r="H712" s="68" t="n"/>
      <c r="I712" s="68" t="n"/>
      <c r="J712" s="68" t="n"/>
      <c r="K712" s="68" t="n"/>
      <c r="L712" s="68" t="n"/>
      <c r="M712" s="68" t="n"/>
      <c r="N712" s="68" t="n"/>
      <c r="O712" s="68" t="n"/>
      <c r="P712" s="68" t="n"/>
      <c r="Q712" s="68" t="n"/>
      <c r="R712" s="68" t="n"/>
      <c r="S712" s="68" t="n">
        <v>150352.39</v>
      </c>
      <c r="T712" s="63" t="n"/>
      <c r="U712" s="69" t="n"/>
      <c r="V712" s="55" t="n">
        <f aca="false" ca="false" dt2D="false" dtr="false" t="normal">COUNTIF(G712:R712, "&gt;0")</f>
        <v>0</v>
      </c>
    </row>
    <row customHeight="true" ht="15" outlineLevel="0" r="713">
      <c r="A713" s="59" t="n">
        <f aca="false" ca="false" dt2D="false" dtr="false" t="normal">+A712+1</f>
        <v>690</v>
      </c>
      <c r="B713" s="60" t="n">
        <f aca="false" ca="false" dt2D="false" dtr="false" t="normal">+B712+1</f>
        <v>371</v>
      </c>
      <c r="C713" s="70" t="s">
        <v>678</v>
      </c>
      <c r="D713" s="70" t="s">
        <v>683</v>
      </c>
      <c r="E713" s="165" t="s">
        <v>754</v>
      </c>
      <c r="F713" s="65" t="n">
        <f aca="false" ca="false" dt2D="false" dtr="false" t="normal">SUM(G713:U713)</f>
        <v>213240.04</v>
      </c>
      <c r="G713" s="68" t="n"/>
      <c r="H713" s="68" t="n"/>
      <c r="I713" s="68" t="n"/>
      <c r="J713" s="68" t="n"/>
      <c r="K713" s="68" t="n"/>
      <c r="L713" s="68" t="n"/>
      <c r="M713" s="68" t="n"/>
      <c r="N713" s="68" t="n"/>
      <c r="O713" s="68" t="n"/>
      <c r="P713" s="68" t="n"/>
      <c r="Q713" s="68" t="n"/>
      <c r="R713" s="68" t="n"/>
      <c r="S713" s="68" t="n">
        <v>205370.04</v>
      </c>
      <c r="T713" s="63" t="n">
        <v>7870</v>
      </c>
      <c r="U713" s="69" t="n"/>
      <c r="V713" s="55" t="n">
        <f aca="false" ca="false" dt2D="false" dtr="false" t="normal">COUNTIF(G713:R713, "&gt;0")</f>
        <v>0</v>
      </c>
    </row>
    <row customHeight="true" ht="15" outlineLevel="0" r="714">
      <c r="A714" s="59" t="n">
        <f aca="false" ca="false" dt2D="false" dtr="false" t="normal">+A713+1</f>
        <v>691</v>
      </c>
      <c r="B714" s="60" t="n">
        <f aca="false" ca="false" dt2D="false" dtr="false" t="normal">+B713+1</f>
        <v>372</v>
      </c>
      <c r="C714" s="70" t="s">
        <v>678</v>
      </c>
      <c r="D714" s="70" t="s">
        <v>684</v>
      </c>
      <c r="E714" s="165" t="s">
        <v>754</v>
      </c>
      <c r="F714" s="65" t="n">
        <f aca="false" ca="false" dt2D="false" dtr="false" t="normal">SUM(G714:U714)</f>
        <v>194294.88</v>
      </c>
      <c r="G714" s="68" t="n"/>
      <c r="H714" s="68" t="n"/>
      <c r="I714" s="68" t="n"/>
      <c r="J714" s="68" t="n"/>
      <c r="K714" s="68" t="n"/>
      <c r="L714" s="68" t="n"/>
      <c r="M714" s="68" t="n"/>
      <c r="N714" s="68" t="n"/>
      <c r="O714" s="68" t="n"/>
      <c r="P714" s="68" t="n"/>
      <c r="Q714" s="68" t="n"/>
      <c r="R714" s="68" t="n"/>
      <c r="S714" s="68" t="n">
        <v>188415.88</v>
      </c>
      <c r="T714" s="63" t="n">
        <v>5879</v>
      </c>
      <c r="U714" s="69" t="n"/>
      <c r="V714" s="55" t="n">
        <f aca="false" ca="false" dt2D="false" dtr="false" t="normal">COUNTIF(G714:R714, "&gt;0")</f>
        <v>0</v>
      </c>
    </row>
    <row customHeight="true" ht="15" outlineLevel="0" r="715">
      <c r="A715" s="59" t="n">
        <f aca="false" ca="false" dt2D="false" dtr="false" t="normal">+A714+1</f>
        <v>692</v>
      </c>
      <c r="B715" s="60" t="n">
        <f aca="false" ca="false" dt2D="false" dtr="false" t="normal">+B714+1</f>
        <v>373</v>
      </c>
      <c r="C715" s="70" t="s">
        <v>678</v>
      </c>
      <c r="D715" s="70" t="s">
        <v>685</v>
      </c>
      <c r="E715" s="165" t="s">
        <v>754</v>
      </c>
      <c r="F715" s="65" t="n">
        <f aca="false" ca="false" dt2D="false" dtr="false" t="normal">SUM(G715:U715)</f>
        <v>211891.76</v>
      </c>
      <c r="G715" s="68" t="n"/>
      <c r="H715" s="68" t="n"/>
      <c r="I715" s="68" t="n"/>
      <c r="J715" s="68" t="n"/>
      <c r="K715" s="68" t="n"/>
      <c r="L715" s="68" t="n"/>
      <c r="M715" s="68" t="n"/>
      <c r="N715" s="68" t="n"/>
      <c r="O715" s="68" t="n"/>
      <c r="P715" s="68" t="n"/>
      <c r="Q715" s="68" t="n"/>
      <c r="R715" s="68" t="n"/>
      <c r="S715" s="68" t="n">
        <v>203971.76</v>
      </c>
      <c r="T715" s="63" t="n">
        <v>7920</v>
      </c>
      <c r="U715" s="69" t="n"/>
      <c r="V715" s="55" t="n">
        <f aca="false" ca="false" dt2D="false" dtr="false" t="normal">COUNTIF(G715:R715, "&gt;0")</f>
        <v>0</v>
      </c>
    </row>
    <row customHeight="true" ht="15" outlineLevel="0" r="716">
      <c r="A716" s="59" t="n">
        <f aca="false" ca="false" dt2D="false" dtr="false" t="normal">+A715+1</f>
        <v>693</v>
      </c>
      <c r="B716" s="60" t="n">
        <f aca="false" ca="false" dt2D="false" dtr="false" t="normal">+B715+1</f>
        <v>374</v>
      </c>
      <c r="C716" s="70" t="s">
        <v>678</v>
      </c>
      <c r="D716" s="70" t="s">
        <v>686</v>
      </c>
      <c r="E716" s="165" t="s">
        <v>754</v>
      </c>
      <c r="F716" s="65" t="n">
        <f aca="false" ca="false" dt2D="false" dtr="false" t="normal">SUM(G716:U716)</f>
        <v>190292.9</v>
      </c>
      <c r="G716" s="68" t="n"/>
      <c r="H716" s="68" t="n"/>
      <c r="I716" s="68" t="n"/>
      <c r="J716" s="68" t="n"/>
      <c r="K716" s="68" t="n"/>
      <c r="L716" s="68" t="n"/>
      <c r="M716" s="68" t="n"/>
      <c r="N716" s="68" t="n"/>
      <c r="O716" s="68" t="n"/>
      <c r="P716" s="68" t="n"/>
      <c r="Q716" s="68" t="n"/>
      <c r="R716" s="68" t="n"/>
      <c r="S716" s="68" t="n">
        <v>184409.9</v>
      </c>
      <c r="T716" s="63" t="n">
        <v>5883</v>
      </c>
      <c r="U716" s="69" t="n"/>
      <c r="V716" s="55" t="n">
        <f aca="false" ca="false" dt2D="false" dtr="false" t="normal">COUNTIF(G716:R716, "&gt;0")</f>
        <v>0</v>
      </c>
    </row>
    <row customHeight="true" ht="15" outlineLevel="0" r="717">
      <c r="A717" s="59" t="n">
        <f aca="false" ca="false" dt2D="false" dtr="false" t="normal">+A716+1</f>
        <v>694</v>
      </c>
      <c r="B717" s="60" t="n">
        <f aca="false" ca="false" dt2D="false" dtr="false" t="normal">+B716+1</f>
        <v>375</v>
      </c>
      <c r="C717" s="70" t="s">
        <v>678</v>
      </c>
      <c r="D717" s="70" t="s">
        <v>687</v>
      </c>
      <c r="E717" s="165" t="s">
        <v>754</v>
      </c>
      <c r="F717" s="65" t="n">
        <f aca="false" ca="false" dt2D="false" dtr="false" t="normal">SUM(G717:U717)</f>
        <v>209623.62</v>
      </c>
      <c r="G717" s="68" t="n"/>
      <c r="H717" s="68" t="n"/>
      <c r="I717" s="68" t="n"/>
      <c r="J717" s="68" t="n"/>
      <c r="K717" s="68" t="n"/>
      <c r="L717" s="68" t="n"/>
      <c r="M717" s="68" t="n"/>
      <c r="N717" s="68" t="n"/>
      <c r="O717" s="68" t="n"/>
      <c r="P717" s="68" t="n"/>
      <c r="Q717" s="68" t="n"/>
      <c r="R717" s="68" t="n"/>
      <c r="S717" s="68" t="n">
        <v>201892.62</v>
      </c>
      <c r="T717" s="63" t="n">
        <v>7731</v>
      </c>
      <c r="U717" s="69" t="n"/>
      <c r="V717" s="55" t="n">
        <f aca="false" ca="false" dt2D="false" dtr="false" t="normal">COUNTIF(G717:R717, "&gt;0")</f>
        <v>0</v>
      </c>
    </row>
    <row customHeight="true" ht="15" outlineLevel="0" r="718">
      <c r="A718" s="59" t="n">
        <f aca="false" ca="false" dt2D="false" dtr="false" t="normal">+A717+1</f>
        <v>695</v>
      </c>
      <c r="B718" s="60" t="n">
        <f aca="false" ca="false" dt2D="false" dtr="false" t="normal">+B717+1</f>
        <v>376</v>
      </c>
      <c r="C718" s="70" t="s">
        <v>678</v>
      </c>
      <c r="D718" s="70" t="s">
        <v>688</v>
      </c>
      <c r="E718" s="165" t="s">
        <v>754</v>
      </c>
      <c r="F718" s="65" t="n">
        <f aca="false" ca="false" dt2D="false" dtr="false" t="normal">SUM(G718:U718)</f>
        <v>183552.08</v>
      </c>
      <c r="G718" s="68" t="n"/>
      <c r="H718" s="68" t="n"/>
      <c r="I718" s="68" t="n"/>
      <c r="J718" s="68" t="n"/>
      <c r="K718" s="68" t="n"/>
      <c r="L718" s="68" t="n"/>
      <c r="M718" s="68" t="n"/>
      <c r="N718" s="68" t="n"/>
      <c r="O718" s="68" t="n"/>
      <c r="P718" s="68" t="n"/>
      <c r="Q718" s="68" t="n"/>
      <c r="R718" s="68" t="n"/>
      <c r="S718" s="68" t="n">
        <v>177602.08</v>
      </c>
      <c r="T718" s="63" t="n">
        <v>5950</v>
      </c>
      <c r="U718" s="69" t="n"/>
      <c r="V718" s="55" t="n">
        <f aca="false" ca="false" dt2D="false" dtr="false" t="normal">COUNTIF(G718:R718, "&gt;0")</f>
        <v>0</v>
      </c>
    </row>
    <row customHeight="true" ht="15" outlineLevel="0" r="719">
      <c r="A719" s="59" t="n">
        <f aca="false" ca="false" dt2D="false" dtr="false" t="normal">+A718+1</f>
        <v>696</v>
      </c>
      <c r="B719" s="60" t="n">
        <f aca="false" ca="false" dt2D="false" dtr="false" t="normal">+B718+1</f>
        <v>377</v>
      </c>
      <c r="C719" s="70" t="s">
        <v>678</v>
      </c>
      <c r="D719" s="70" t="s">
        <v>689</v>
      </c>
      <c r="E719" s="165" t="s">
        <v>754</v>
      </c>
      <c r="F719" s="65" t="n">
        <f aca="false" ca="false" dt2D="false" dtr="false" t="normal">SUM(G719:U719)</f>
        <v>191579.69</v>
      </c>
      <c r="G719" s="68" t="n"/>
      <c r="H719" s="68" t="n"/>
      <c r="I719" s="68" t="n"/>
      <c r="J719" s="68" t="n"/>
      <c r="K719" s="68" t="n"/>
      <c r="L719" s="68" t="n"/>
      <c r="M719" s="68" t="n"/>
      <c r="N719" s="68" t="n"/>
      <c r="O719" s="68" t="n"/>
      <c r="P719" s="68" t="n"/>
      <c r="Q719" s="68" t="n"/>
      <c r="R719" s="68" t="n"/>
      <c r="S719" s="68" t="n">
        <v>185454.69</v>
      </c>
      <c r="T719" s="63" t="n">
        <v>6125</v>
      </c>
      <c r="U719" s="69" t="n"/>
      <c r="V719" s="55" t="n">
        <f aca="false" ca="false" dt2D="false" dtr="false" t="normal">COUNTIF(G719:R719, "&gt;0")</f>
        <v>0</v>
      </c>
    </row>
    <row customHeight="true" ht="15" outlineLevel="0" r="720">
      <c r="A720" s="59" t="n">
        <f aca="false" ca="false" dt2D="false" dtr="false" t="normal">+A719+1</f>
        <v>697</v>
      </c>
      <c r="B720" s="60" t="n">
        <f aca="false" ca="false" dt2D="false" dtr="false" t="normal">+B719+1</f>
        <v>378</v>
      </c>
      <c r="C720" s="70" t="s">
        <v>678</v>
      </c>
      <c r="D720" s="70" t="s">
        <v>690</v>
      </c>
      <c r="E720" s="165" t="s">
        <v>754</v>
      </c>
      <c r="F720" s="65" t="n">
        <f aca="false" ca="false" dt2D="false" dtr="false" t="normal">SUM(G720:U720)</f>
        <v>214487.77</v>
      </c>
      <c r="G720" s="68" t="n"/>
      <c r="H720" s="68" t="n"/>
      <c r="I720" s="68" t="n"/>
      <c r="J720" s="68" t="n"/>
      <c r="K720" s="68" t="n"/>
      <c r="L720" s="68" t="n"/>
      <c r="M720" s="68" t="n"/>
      <c r="N720" s="68" t="n"/>
      <c r="O720" s="68" t="n"/>
      <c r="P720" s="68" t="n"/>
      <c r="Q720" s="68" t="n"/>
      <c r="R720" s="68" t="n"/>
      <c r="S720" s="68" t="n">
        <v>206635.77</v>
      </c>
      <c r="T720" s="63" t="n">
        <v>7852</v>
      </c>
      <c r="U720" s="69" t="n"/>
      <c r="V720" s="55" t="n">
        <f aca="false" ca="false" dt2D="false" dtr="false" t="normal">COUNTIF(G720:R720, "&gt;0")</f>
        <v>0</v>
      </c>
    </row>
    <row customHeight="true" ht="15" outlineLevel="0" r="721">
      <c r="A721" s="59" t="n">
        <f aca="false" ca="false" dt2D="false" dtr="false" t="normal">+A720+1</f>
        <v>698</v>
      </c>
      <c r="B721" s="60" t="n">
        <f aca="false" ca="false" dt2D="false" dtr="false" t="normal">+B720+1</f>
        <v>379</v>
      </c>
      <c r="C721" s="70" t="s">
        <v>678</v>
      </c>
      <c r="D721" s="70" t="s">
        <v>691</v>
      </c>
      <c r="E721" s="165" t="s">
        <v>754</v>
      </c>
      <c r="F721" s="65" t="n">
        <f aca="false" ca="false" dt2D="false" dtr="false" t="normal">SUM(G721:U721)</f>
        <v>229478.67</v>
      </c>
      <c r="G721" s="68" t="n"/>
      <c r="H721" s="68" t="n"/>
      <c r="I721" s="68" t="n"/>
      <c r="J721" s="68" t="n"/>
      <c r="K721" s="68" t="n"/>
      <c r="L721" s="68" t="n"/>
      <c r="M721" s="68" t="n"/>
      <c r="N721" s="68" t="n"/>
      <c r="O721" s="68" t="n"/>
      <c r="P721" s="68" t="n"/>
      <c r="Q721" s="68" t="n"/>
      <c r="R721" s="68" t="n"/>
      <c r="S721" s="68" t="n">
        <v>217380.67</v>
      </c>
      <c r="T721" s="63" t="n">
        <v>12098</v>
      </c>
      <c r="U721" s="69" t="n"/>
      <c r="V721" s="55" t="n">
        <f aca="false" ca="false" dt2D="false" dtr="false" t="normal">COUNTIF(G721:R721, "&gt;0")</f>
        <v>0</v>
      </c>
    </row>
    <row customHeight="true" ht="15" outlineLevel="0" r="722">
      <c r="A722" s="59" t="n">
        <f aca="false" ca="false" dt2D="false" dtr="false" t="normal">+A721+1</f>
        <v>699</v>
      </c>
      <c r="B722" s="60" t="n">
        <f aca="false" ca="false" dt2D="false" dtr="false" t="normal">+B721+1</f>
        <v>380</v>
      </c>
      <c r="C722" s="70" t="s">
        <v>462</v>
      </c>
      <c r="D722" s="70" t="s">
        <v>692</v>
      </c>
      <c r="E722" s="165" t="s">
        <v>754</v>
      </c>
      <c r="F722" s="65" t="n">
        <f aca="false" ca="false" dt2D="false" dtr="false" t="normal">SUM(G722:U722)</f>
        <v>49431</v>
      </c>
      <c r="G722" s="68" t="n"/>
      <c r="H722" s="68" t="n"/>
      <c r="I722" s="68" t="n"/>
      <c r="J722" s="68" t="n"/>
      <c r="K722" s="68" t="n"/>
      <c r="L722" s="68" t="n"/>
      <c r="M722" s="68" t="n"/>
      <c r="N722" s="68" t="n"/>
      <c r="O722" s="68" t="n"/>
      <c r="P722" s="68" t="n">
        <v>0</v>
      </c>
      <c r="Q722" s="68" t="n"/>
      <c r="R722" s="68" t="n"/>
      <c r="S722" s="68" t="n">
        <v>49431</v>
      </c>
      <c r="T722" s="63" t="n"/>
      <c r="U722" s="69" t="n"/>
      <c r="V722" s="55" t="n">
        <f aca="false" ca="false" dt2D="false" dtr="false" t="normal">COUNTIF(G722:R722, "&gt;0")</f>
        <v>0</v>
      </c>
    </row>
    <row customHeight="true" ht="15" outlineLevel="0" r="723">
      <c r="A723" s="59" t="n">
        <f aca="false" ca="false" dt2D="false" dtr="false" t="normal">+A722+1</f>
        <v>700</v>
      </c>
      <c r="B723" s="60" t="n">
        <f aca="false" ca="false" dt2D="false" dtr="false" t="normal">+B722+1</f>
        <v>381</v>
      </c>
      <c r="C723" s="70" t="s">
        <v>462</v>
      </c>
      <c r="D723" s="70" t="s">
        <v>693</v>
      </c>
      <c r="E723" s="165" t="s">
        <v>754</v>
      </c>
      <c r="F723" s="65" t="n">
        <f aca="false" ca="false" dt2D="false" dtr="false" t="normal">SUM(G723:U723)</f>
        <v>52775</v>
      </c>
      <c r="G723" s="68" t="n"/>
      <c r="H723" s="68" t="n"/>
      <c r="I723" s="68" t="n"/>
      <c r="J723" s="68" t="n"/>
      <c r="K723" s="68" t="n"/>
      <c r="L723" s="68" t="n"/>
      <c r="M723" s="68" t="n"/>
      <c r="N723" s="68" t="n"/>
      <c r="O723" s="68" t="n"/>
      <c r="P723" s="68" t="n">
        <v>0</v>
      </c>
      <c r="Q723" s="68" t="n"/>
      <c r="R723" s="68" t="n"/>
      <c r="S723" s="68" t="n">
        <v>52775</v>
      </c>
      <c r="T723" s="63" t="n"/>
      <c r="U723" s="69" t="n"/>
      <c r="V723" s="55" t="n">
        <f aca="false" ca="false" dt2D="false" dtr="false" t="normal">COUNTIF(G723:R723, "&gt;0")</f>
        <v>0</v>
      </c>
    </row>
    <row customHeight="true" ht="15" outlineLevel="0" r="724">
      <c r="A724" s="59" t="n">
        <f aca="false" ca="false" dt2D="false" dtr="false" t="normal">+A723+1</f>
        <v>701</v>
      </c>
      <c r="B724" s="60" t="n">
        <f aca="false" ca="false" dt2D="false" dtr="false" t="normal">+B723+1</f>
        <v>382</v>
      </c>
      <c r="C724" s="70" t="s">
        <v>462</v>
      </c>
      <c r="D724" s="70" t="s">
        <v>463</v>
      </c>
      <c r="E724" s="165" t="s">
        <v>754</v>
      </c>
      <c r="F724" s="65" t="n">
        <f aca="false" ca="false" dt2D="false" dtr="false" t="normal">SUM(G724:U724)</f>
        <v>53191</v>
      </c>
      <c r="G724" s="68" t="n"/>
      <c r="H724" s="68" t="n"/>
      <c r="I724" s="68" t="n"/>
      <c r="J724" s="68" t="n"/>
      <c r="K724" s="68" t="n"/>
      <c r="L724" s="68" t="n"/>
      <c r="M724" s="68" t="n"/>
      <c r="N724" s="68" t="n"/>
      <c r="O724" s="68" t="n"/>
      <c r="P724" s="68" t="n">
        <v>0</v>
      </c>
      <c r="Q724" s="68" t="n"/>
      <c r="R724" s="68" t="n"/>
      <c r="S724" s="68" t="n">
        <v>53191</v>
      </c>
      <c r="T724" s="63" t="n"/>
      <c r="U724" s="69" t="n"/>
      <c r="V724" s="55" t="n">
        <f aca="false" ca="false" dt2D="false" dtr="false" t="normal">COUNTIF(G724:R724, "&gt;0")</f>
        <v>0</v>
      </c>
    </row>
    <row customHeight="true" ht="15" outlineLevel="0" r="725">
      <c r="A725" s="59" t="n">
        <f aca="false" ca="false" dt2D="false" dtr="false" t="normal">+A724+1</f>
        <v>702</v>
      </c>
      <c r="B725" s="60" t="n">
        <f aca="false" ca="false" dt2D="false" dtr="false" t="normal">+B724+1</f>
        <v>383</v>
      </c>
      <c r="C725" s="70" t="s">
        <v>462</v>
      </c>
      <c r="D725" s="70" t="s">
        <v>694</v>
      </c>
      <c r="E725" s="165" t="s">
        <v>754</v>
      </c>
      <c r="F725" s="65" t="n">
        <f aca="false" ca="false" dt2D="false" dtr="false" t="normal">SUM(G725:U725)</f>
        <v>45607</v>
      </c>
      <c r="G725" s="68" t="n"/>
      <c r="H725" s="68" t="n"/>
      <c r="I725" s="68" t="n"/>
      <c r="J725" s="68" t="n"/>
      <c r="K725" s="68" t="n"/>
      <c r="L725" s="68" t="n"/>
      <c r="M725" s="68" t="n"/>
      <c r="N725" s="68" t="n"/>
      <c r="O725" s="68" t="n"/>
      <c r="P725" s="68" t="n">
        <v>0</v>
      </c>
      <c r="Q725" s="68" t="n"/>
      <c r="R725" s="68" t="n"/>
      <c r="S725" s="68" t="n">
        <v>45607</v>
      </c>
      <c r="T725" s="63" t="n"/>
      <c r="U725" s="69" t="n"/>
      <c r="V725" s="55" t="n">
        <f aca="false" ca="false" dt2D="false" dtr="false" t="normal">COUNTIF(G725:R725, "&gt;0")</f>
        <v>0</v>
      </c>
    </row>
    <row customHeight="true" ht="15" outlineLevel="0" r="726">
      <c r="A726" s="59" t="n">
        <f aca="false" ca="false" dt2D="false" dtr="false" t="normal">+A725+1</f>
        <v>703</v>
      </c>
      <c r="B726" s="60" t="n">
        <f aca="false" ca="false" dt2D="false" dtr="false" t="normal">+B725+1</f>
        <v>384</v>
      </c>
      <c r="C726" s="70" t="s">
        <v>462</v>
      </c>
      <c r="D726" s="70" t="s">
        <v>465</v>
      </c>
      <c r="E726" s="165" t="s">
        <v>754</v>
      </c>
      <c r="F726" s="65" t="n">
        <f aca="false" ca="false" dt2D="false" dtr="false" t="normal">SUM(G726:U726)</f>
        <v>45586</v>
      </c>
      <c r="G726" s="68" t="n"/>
      <c r="H726" s="68" t="n"/>
      <c r="I726" s="68" t="n"/>
      <c r="J726" s="68" t="n"/>
      <c r="K726" s="68" t="n"/>
      <c r="L726" s="68" t="n"/>
      <c r="M726" s="68" t="n"/>
      <c r="N726" s="68" t="n"/>
      <c r="O726" s="68" t="n"/>
      <c r="P726" s="68" t="n">
        <v>0</v>
      </c>
      <c r="Q726" s="68" t="n"/>
      <c r="R726" s="68" t="n"/>
      <c r="S726" s="68" t="n">
        <v>45586</v>
      </c>
      <c r="T726" s="63" t="n"/>
      <c r="U726" s="69" t="n"/>
      <c r="V726" s="55" t="n">
        <f aca="false" ca="false" dt2D="false" dtr="false" t="normal">COUNTIF(G726:R726, "&gt;0")</f>
        <v>0</v>
      </c>
    </row>
    <row customHeight="true" ht="15" outlineLevel="0" r="727">
      <c r="A727" s="59" t="n">
        <f aca="false" ca="false" dt2D="false" dtr="false" t="normal">+A726+1</f>
        <v>704</v>
      </c>
      <c r="B727" s="60" t="n">
        <f aca="false" ca="false" dt2D="false" dtr="false" t="normal">+B726+1</f>
        <v>385</v>
      </c>
      <c r="C727" s="70" t="s">
        <v>462</v>
      </c>
      <c r="D727" s="70" t="s">
        <v>464</v>
      </c>
      <c r="E727" s="165" t="s">
        <v>754</v>
      </c>
      <c r="F727" s="65" t="n">
        <f aca="false" ca="false" dt2D="false" dtr="false" t="normal">SUM(G727:U727)</f>
        <v>37570</v>
      </c>
      <c r="G727" s="68" t="n"/>
      <c r="H727" s="68" t="n"/>
      <c r="I727" s="68" t="n"/>
      <c r="J727" s="68" t="n"/>
      <c r="K727" s="68" t="n"/>
      <c r="L727" s="68" t="n"/>
      <c r="M727" s="68" t="n"/>
      <c r="N727" s="68" t="n"/>
      <c r="O727" s="68" t="n"/>
      <c r="P727" s="68" t="n">
        <v>0</v>
      </c>
      <c r="Q727" s="68" t="n"/>
      <c r="R727" s="68" t="n"/>
      <c r="S727" s="68" t="n">
        <v>37570</v>
      </c>
      <c r="T727" s="63" t="n"/>
      <c r="U727" s="69" t="n"/>
      <c r="V727" s="55" t="n">
        <f aca="false" ca="false" dt2D="false" dtr="false" t="normal">COUNTIF(G727:R727, "&gt;0")</f>
        <v>0</v>
      </c>
    </row>
    <row customHeight="true" ht="15" outlineLevel="0" r="728">
      <c r="A728" s="59" t="n">
        <f aca="false" ca="false" dt2D="false" dtr="false" t="normal">+A727+1</f>
        <v>705</v>
      </c>
      <c r="B728" s="60" t="n">
        <f aca="false" ca="false" dt2D="false" dtr="false" t="normal">+B727+1</f>
        <v>386</v>
      </c>
      <c r="C728" s="70" t="s">
        <v>695</v>
      </c>
      <c r="D728" s="70" t="s">
        <v>696</v>
      </c>
      <c r="E728" s="165" t="s">
        <v>754</v>
      </c>
      <c r="F728" s="65" t="n">
        <f aca="false" ca="false" dt2D="false" dtr="false" t="normal">SUM(G728:U728)</f>
        <v>83444.43</v>
      </c>
      <c r="G728" s="68" t="n"/>
      <c r="H728" s="68" t="n"/>
      <c r="I728" s="68" t="n"/>
      <c r="J728" s="68" t="n"/>
      <c r="K728" s="68" t="n"/>
      <c r="L728" s="68" t="n"/>
      <c r="M728" s="68" t="n"/>
      <c r="N728" s="68" t="n"/>
      <c r="O728" s="68" t="n"/>
      <c r="P728" s="68" t="n">
        <v>0</v>
      </c>
      <c r="Q728" s="68" t="n"/>
      <c r="R728" s="68" t="n"/>
      <c r="S728" s="68" t="n">
        <v>83444.43</v>
      </c>
      <c r="T728" s="63" t="n"/>
      <c r="U728" s="69" t="n"/>
      <c r="V728" s="55" t="n">
        <f aca="false" ca="false" dt2D="false" dtr="false" t="normal">COUNTIF(G728:R728, "&gt;0")</f>
        <v>0</v>
      </c>
    </row>
    <row customHeight="true" ht="15" outlineLevel="0" r="729">
      <c r="A729" s="59" t="n">
        <f aca="false" ca="false" dt2D="false" dtr="false" t="normal">+A728+1</f>
        <v>706</v>
      </c>
      <c r="B729" s="60" t="n">
        <f aca="false" ca="false" dt2D="false" dtr="false" t="normal">+B728+1</f>
        <v>387</v>
      </c>
      <c r="C729" s="70" t="s">
        <v>695</v>
      </c>
      <c r="D729" s="70" t="s">
        <v>697</v>
      </c>
      <c r="E729" s="165" t="s">
        <v>754</v>
      </c>
      <c r="F729" s="65" t="n">
        <f aca="false" ca="false" dt2D="false" dtr="false" t="normal">SUM(G729:U729)</f>
        <v>131092.97</v>
      </c>
      <c r="G729" s="68" t="n"/>
      <c r="H729" s="68" t="n"/>
      <c r="I729" s="68" t="n"/>
      <c r="J729" s="68" t="n"/>
      <c r="K729" s="68" t="n"/>
      <c r="L729" s="68" t="n"/>
      <c r="M729" s="68" t="n"/>
      <c r="N729" s="68" t="n"/>
      <c r="O729" s="68" t="n"/>
      <c r="P729" s="68" t="n">
        <v>0</v>
      </c>
      <c r="Q729" s="68" t="n"/>
      <c r="R729" s="68" t="n"/>
      <c r="S729" s="68" t="n">
        <v>131092.97</v>
      </c>
      <c r="T729" s="63" t="n"/>
      <c r="U729" s="69" t="n"/>
      <c r="V729" s="55" t="n">
        <f aca="false" ca="false" dt2D="false" dtr="false" t="normal">COUNTIF(G729:R729, "&gt;0")</f>
        <v>0</v>
      </c>
    </row>
    <row customHeight="true" ht="15" outlineLevel="0" r="730">
      <c r="A730" s="59" t="n">
        <f aca="false" ca="false" dt2D="false" dtr="false" t="normal">+A729+1</f>
        <v>707</v>
      </c>
      <c r="B730" s="60" t="n">
        <f aca="false" ca="false" dt2D="false" dtr="false" t="normal">+B729+1</f>
        <v>388</v>
      </c>
      <c r="C730" s="70" t="s">
        <v>695</v>
      </c>
      <c r="D730" s="70" t="s">
        <v>698</v>
      </c>
      <c r="E730" s="165" t="s">
        <v>754</v>
      </c>
      <c r="F730" s="65" t="n">
        <f aca="false" ca="false" dt2D="false" dtr="false" t="normal">SUM(G730:U730)</f>
        <v>131092.97</v>
      </c>
      <c r="G730" s="68" t="n"/>
      <c r="H730" s="68" t="n"/>
      <c r="I730" s="68" t="n"/>
      <c r="J730" s="68" t="n"/>
      <c r="K730" s="68" t="n"/>
      <c r="L730" s="68" t="n"/>
      <c r="M730" s="68" t="n"/>
      <c r="N730" s="68" t="n"/>
      <c r="O730" s="68" t="n"/>
      <c r="P730" s="68" t="n">
        <v>0</v>
      </c>
      <c r="Q730" s="68" t="n"/>
      <c r="R730" s="68" t="n"/>
      <c r="S730" s="68" t="n">
        <v>131092.97</v>
      </c>
      <c r="T730" s="63" t="n"/>
      <c r="U730" s="69" t="n"/>
      <c r="V730" s="55" t="n">
        <f aca="false" ca="false" dt2D="false" dtr="false" t="normal">COUNTIF(G730:R730, "&gt;0")</f>
        <v>0</v>
      </c>
    </row>
    <row customHeight="true" ht="15" outlineLevel="0" r="731">
      <c r="A731" s="59" t="n">
        <f aca="false" ca="false" dt2D="false" dtr="false" t="normal">+A730+1</f>
        <v>708</v>
      </c>
      <c r="B731" s="60" t="n">
        <f aca="false" ca="false" dt2D="false" dtr="false" t="normal">+B730+1</f>
        <v>389</v>
      </c>
      <c r="C731" s="70" t="s">
        <v>695</v>
      </c>
      <c r="D731" s="70" t="s">
        <v>699</v>
      </c>
      <c r="E731" s="165" t="s">
        <v>754</v>
      </c>
      <c r="F731" s="65" t="n">
        <f aca="false" ca="false" dt2D="false" dtr="false" t="normal">SUM(G731:U731)</f>
        <v>213176.54</v>
      </c>
      <c r="G731" s="68" t="n"/>
      <c r="H731" s="68" t="n"/>
      <c r="I731" s="68" t="n"/>
      <c r="J731" s="68" t="n"/>
      <c r="K731" s="68" t="n"/>
      <c r="L731" s="68" t="n"/>
      <c r="M731" s="68" t="n"/>
      <c r="N731" s="68" t="n"/>
      <c r="O731" s="68" t="n"/>
      <c r="P731" s="68" t="n">
        <v>0</v>
      </c>
      <c r="Q731" s="68" t="n"/>
      <c r="R731" s="68" t="n"/>
      <c r="S731" s="68" t="n">
        <v>213176.54</v>
      </c>
      <c r="T731" s="63" t="n"/>
      <c r="U731" s="69" t="n"/>
      <c r="V731" s="55" t="n">
        <f aca="false" ca="false" dt2D="false" dtr="false" t="normal">COUNTIF(G731:R731, "&gt;0")</f>
        <v>0</v>
      </c>
    </row>
    <row customHeight="true" ht="15" outlineLevel="0" r="732">
      <c r="A732" s="59" t="n">
        <f aca="false" ca="false" dt2D="false" dtr="false" t="normal">+A731+1</f>
        <v>709</v>
      </c>
      <c r="B732" s="60" t="n">
        <f aca="false" ca="false" dt2D="false" dtr="false" t="normal">+B731+1</f>
        <v>390</v>
      </c>
      <c r="C732" s="70" t="s">
        <v>700</v>
      </c>
      <c r="D732" s="70" t="s">
        <v>701</v>
      </c>
      <c r="E732" s="165" t="s">
        <v>754</v>
      </c>
      <c r="F732" s="65" t="n">
        <f aca="false" ca="false" dt2D="false" dtr="false" t="normal">SUM(G732:U732)</f>
        <v>34330.56</v>
      </c>
      <c r="G732" s="68" t="n"/>
      <c r="H732" s="68" t="n"/>
      <c r="I732" s="68" t="n"/>
      <c r="J732" s="68" t="n"/>
      <c r="K732" s="68" t="n"/>
      <c r="L732" s="68" t="n"/>
      <c r="M732" s="68" t="n"/>
      <c r="N732" s="68" t="n"/>
      <c r="O732" s="68" t="n"/>
      <c r="P732" s="68" t="n">
        <v>0</v>
      </c>
      <c r="Q732" s="68" t="n"/>
      <c r="R732" s="68" t="n"/>
      <c r="S732" s="68" t="n">
        <v>34330.56</v>
      </c>
      <c r="T732" s="63" t="n"/>
      <c r="U732" s="69" t="n"/>
      <c r="V732" s="55" t="n">
        <f aca="false" ca="false" dt2D="false" dtr="false" t="normal">COUNTIF(G732:R732, "&gt;0")</f>
        <v>0</v>
      </c>
    </row>
    <row customHeight="true" ht="15" outlineLevel="0" r="733">
      <c r="A733" s="59" t="n">
        <f aca="false" ca="false" dt2D="false" dtr="false" t="normal">+A732+1</f>
        <v>710</v>
      </c>
      <c r="B733" s="60" t="n">
        <f aca="false" ca="false" dt2D="false" dtr="false" t="normal">+B732+1</f>
        <v>391</v>
      </c>
      <c r="C733" s="70" t="s">
        <v>702</v>
      </c>
      <c r="D733" s="70" t="s">
        <v>703</v>
      </c>
      <c r="E733" s="165" t="s">
        <v>754</v>
      </c>
      <c r="F733" s="65" t="n">
        <f aca="false" ca="false" dt2D="false" dtr="false" t="normal">SUM(G733:U733)</f>
        <v>176774.62</v>
      </c>
      <c r="G733" s="68" t="n"/>
      <c r="H733" s="68" t="n"/>
      <c r="I733" s="68" t="n"/>
      <c r="J733" s="68" t="n"/>
      <c r="K733" s="68" t="n"/>
      <c r="L733" s="68" t="n"/>
      <c r="M733" s="68" t="n"/>
      <c r="N733" s="68" t="n"/>
      <c r="O733" s="68" t="n"/>
      <c r="P733" s="68" t="n"/>
      <c r="Q733" s="68" t="n"/>
      <c r="R733" s="68" t="n"/>
      <c r="S733" s="68" t="n">
        <v>167877.79</v>
      </c>
      <c r="T733" s="63" t="n">
        <v>8896.83</v>
      </c>
      <c r="U733" s="69" t="n"/>
      <c r="V733" s="55" t="n">
        <f aca="false" ca="false" dt2D="false" dtr="false" t="normal">COUNTIF(G733:R733, "&gt;0")</f>
        <v>0</v>
      </c>
    </row>
    <row customHeight="true" ht="15" outlineLevel="0" r="734">
      <c r="A734" s="59" t="n">
        <f aca="false" ca="false" dt2D="false" dtr="false" t="normal">+A733+1</f>
        <v>711</v>
      </c>
      <c r="B734" s="60" t="n">
        <f aca="false" ca="false" dt2D="false" dtr="false" t="normal">+B733+1</f>
        <v>392</v>
      </c>
      <c r="C734" s="70" t="s">
        <v>702</v>
      </c>
      <c r="D734" s="70" t="s">
        <v>704</v>
      </c>
      <c r="E734" s="165" t="s">
        <v>754</v>
      </c>
      <c r="F734" s="65" t="n">
        <f aca="false" ca="false" dt2D="false" dtr="false" t="normal">SUM(G734:U734)</f>
        <v>122877.33</v>
      </c>
      <c r="G734" s="68" t="n"/>
      <c r="H734" s="68" t="n"/>
      <c r="I734" s="68" t="n"/>
      <c r="J734" s="68" t="n"/>
      <c r="K734" s="68" t="n"/>
      <c r="L734" s="68" t="n"/>
      <c r="M734" s="68" t="n"/>
      <c r="N734" s="68" t="n"/>
      <c r="O734" s="68" t="n"/>
      <c r="P734" s="68" t="n">
        <v>0</v>
      </c>
      <c r="Q734" s="68" t="n">
        <v>0</v>
      </c>
      <c r="R734" s="68" t="n"/>
      <c r="S734" s="68" t="n">
        <v>122877.33</v>
      </c>
      <c r="T734" s="63" t="n"/>
      <c r="U734" s="69" t="n"/>
      <c r="V734" s="55" t="n">
        <f aca="false" ca="false" dt2D="false" dtr="false" t="normal">COUNTIF(G734:R734, "&gt;0")</f>
        <v>0</v>
      </c>
    </row>
    <row customHeight="true" ht="15" outlineLevel="0" r="735">
      <c r="A735" s="59" t="n">
        <f aca="false" ca="false" dt2D="false" dtr="false" t="normal">+A734+1</f>
        <v>712</v>
      </c>
      <c r="B735" s="60" t="n">
        <f aca="false" ca="false" dt2D="false" dtr="false" t="normal">+B734+1</f>
        <v>393</v>
      </c>
      <c r="C735" s="70" t="s">
        <v>705</v>
      </c>
      <c r="D735" s="70" t="s">
        <v>706</v>
      </c>
      <c r="E735" s="165" t="s">
        <v>754</v>
      </c>
      <c r="F735" s="65" t="n">
        <f aca="false" ca="false" dt2D="false" dtr="false" t="normal">SUM(G735:U735)</f>
        <v>264357.25</v>
      </c>
      <c r="G735" s="68" t="n"/>
      <c r="H735" s="68" t="n"/>
      <c r="I735" s="68" t="n"/>
      <c r="J735" s="68" t="n"/>
      <c r="K735" s="68" t="n"/>
      <c r="L735" s="68" t="n"/>
      <c r="M735" s="68" t="n"/>
      <c r="N735" s="68" t="n"/>
      <c r="O735" s="68" t="n"/>
      <c r="P735" s="68" t="n">
        <v>0</v>
      </c>
      <c r="Q735" s="68" t="n"/>
      <c r="R735" s="68" t="n"/>
      <c r="S735" s="68" t="n">
        <v>264357.25</v>
      </c>
      <c r="T735" s="63" t="n"/>
      <c r="U735" s="69" t="n"/>
      <c r="V735" s="55" t="s">
        <v>756</v>
      </c>
    </row>
    <row customHeight="true" ht="15" outlineLevel="0" r="736">
      <c r="A736" s="59" t="n">
        <f aca="false" ca="false" dt2D="false" dtr="false" t="normal">+A735+1</f>
        <v>713</v>
      </c>
      <c r="B736" s="60" t="n">
        <f aca="false" ca="false" dt2D="false" dtr="false" t="normal">+B735+1</f>
        <v>394</v>
      </c>
      <c r="C736" s="70" t="s">
        <v>707</v>
      </c>
      <c r="D736" s="70" t="s">
        <v>708</v>
      </c>
      <c r="E736" s="165" t="s">
        <v>754</v>
      </c>
      <c r="F736" s="65" t="n">
        <f aca="false" ca="false" dt2D="false" dtr="false" t="normal">SUM(G736:U736)</f>
        <v>227216.73</v>
      </c>
      <c r="G736" s="68" t="n"/>
      <c r="H736" s="68" t="n"/>
      <c r="I736" s="68" t="n"/>
      <c r="J736" s="68" t="n"/>
      <c r="K736" s="68" t="n"/>
      <c r="L736" s="68" t="n"/>
      <c r="M736" s="68" t="n"/>
      <c r="N736" s="68" t="n"/>
      <c r="O736" s="68" t="n"/>
      <c r="P736" s="68" t="n">
        <v>0</v>
      </c>
      <c r="Q736" s="68" t="n"/>
      <c r="R736" s="68" t="n"/>
      <c r="S736" s="68" t="n">
        <v>227216.73</v>
      </c>
      <c r="T736" s="63" t="n"/>
      <c r="U736" s="69" t="n"/>
      <c r="V736" s="55" t="n">
        <f aca="false" ca="false" dt2D="false" dtr="false" t="normal">COUNTIF(G736:R736, "&gt;0")</f>
        <v>0</v>
      </c>
    </row>
    <row customHeight="true" ht="15" outlineLevel="0" r="737">
      <c r="A737" s="59" t="n">
        <f aca="false" ca="false" dt2D="false" dtr="false" t="normal">+A736+1</f>
        <v>714</v>
      </c>
      <c r="B737" s="60" t="n">
        <f aca="false" ca="false" dt2D="false" dtr="false" t="normal">+B736+1</f>
        <v>395</v>
      </c>
      <c r="C737" s="70" t="s">
        <v>315</v>
      </c>
      <c r="D737" s="70" t="s">
        <v>709</v>
      </c>
      <c r="E737" s="165" t="s">
        <v>754</v>
      </c>
      <c r="F737" s="65" t="n">
        <f aca="false" ca="false" dt2D="false" dtr="false" t="normal">SUM(G737:U737)</f>
        <v>85494.24</v>
      </c>
      <c r="G737" s="68" t="n">
        <v>0</v>
      </c>
      <c r="H737" s="68" t="n">
        <v>0</v>
      </c>
      <c r="I737" s="68" t="n">
        <v>0</v>
      </c>
      <c r="J737" s="68" t="n">
        <v>0</v>
      </c>
      <c r="K737" s="68" t="n">
        <v>0</v>
      </c>
      <c r="L737" s="68" t="n"/>
      <c r="M737" s="68" t="n">
        <v>0</v>
      </c>
      <c r="N737" s="68" t="n">
        <v>0</v>
      </c>
      <c r="O737" s="68" t="n">
        <v>0</v>
      </c>
      <c r="P737" s="68" t="n">
        <v>0</v>
      </c>
      <c r="Q737" s="68" t="n">
        <v>0</v>
      </c>
      <c r="R737" s="68" t="n"/>
      <c r="S737" s="68" t="n">
        <v>57785.83</v>
      </c>
      <c r="T737" s="63" t="n">
        <v>27708.41</v>
      </c>
      <c r="U737" s="69" t="n"/>
      <c r="V737" s="55" t="n">
        <f aca="false" ca="false" dt2D="false" dtr="false" t="normal">COUNTIF(G737:R737, "&gt;0")</f>
        <v>0</v>
      </c>
    </row>
    <row customHeight="true" ht="15" outlineLevel="0" r="738">
      <c r="A738" s="59" t="n">
        <f aca="false" ca="false" dt2D="false" dtr="false" t="normal">+A737+1</f>
        <v>715</v>
      </c>
      <c r="B738" s="60" t="n">
        <f aca="false" ca="false" dt2D="false" dtr="false" t="normal">+B737+1</f>
        <v>396</v>
      </c>
      <c r="C738" s="70" t="s">
        <v>315</v>
      </c>
      <c r="D738" s="70" t="s">
        <v>710</v>
      </c>
      <c r="E738" s="165" t="s">
        <v>754</v>
      </c>
      <c r="F738" s="65" t="n">
        <f aca="false" ca="false" dt2D="false" dtr="false" t="normal">SUM(G738:U738)</f>
        <v>85507.32</v>
      </c>
      <c r="G738" s="68" t="n">
        <v>0</v>
      </c>
      <c r="H738" s="68" t="n">
        <v>0</v>
      </c>
      <c r="I738" s="68" t="n">
        <v>0</v>
      </c>
      <c r="J738" s="68" t="n">
        <v>0</v>
      </c>
      <c r="K738" s="68" t="n">
        <v>0</v>
      </c>
      <c r="L738" s="68" t="n"/>
      <c r="M738" s="68" t="n">
        <v>0</v>
      </c>
      <c r="N738" s="68" t="n">
        <v>0</v>
      </c>
      <c r="O738" s="68" t="n">
        <v>0</v>
      </c>
      <c r="P738" s="68" t="n">
        <v>0</v>
      </c>
      <c r="Q738" s="68" t="n">
        <v>0</v>
      </c>
      <c r="R738" s="68" t="n"/>
      <c r="S738" s="68" t="n">
        <v>57785.83</v>
      </c>
      <c r="T738" s="63" t="n">
        <v>27721.49</v>
      </c>
      <c r="U738" s="69" t="n"/>
      <c r="V738" s="55" t="n">
        <f aca="false" ca="false" dt2D="false" dtr="false" t="normal">COUNTIF(G738:R738, "&gt;0")</f>
        <v>0</v>
      </c>
    </row>
    <row customHeight="true" ht="15" outlineLevel="0" r="739">
      <c r="A739" s="59" t="n">
        <f aca="false" ca="false" dt2D="false" dtr="false" t="normal">+A738+1</f>
        <v>716</v>
      </c>
      <c r="B739" s="60" t="n">
        <f aca="false" ca="false" dt2D="false" dtr="false" t="normal">+B738+1</f>
        <v>397</v>
      </c>
      <c r="C739" s="70" t="s">
        <v>315</v>
      </c>
      <c r="D739" s="70" t="s">
        <v>711</v>
      </c>
      <c r="E739" s="165" t="s">
        <v>754</v>
      </c>
      <c r="F739" s="65" t="n">
        <f aca="false" ca="false" dt2D="false" dtr="false" t="normal">SUM(G739:U739)</f>
        <v>90159.45999999999</v>
      </c>
      <c r="G739" s="68" t="n">
        <v>0</v>
      </c>
      <c r="H739" s="68" t="n">
        <v>0</v>
      </c>
      <c r="I739" s="68" t="n">
        <v>0</v>
      </c>
      <c r="J739" s="68" t="n">
        <v>0</v>
      </c>
      <c r="K739" s="68" t="n">
        <v>0</v>
      </c>
      <c r="L739" s="68" t="n"/>
      <c r="M739" s="68" t="n">
        <v>0</v>
      </c>
      <c r="N739" s="68" t="n">
        <v>0</v>
      </c>
      <c r="O739" s="68" t="n">
        <v>0</v>
      </c>
      <c r="P739" s="68" t="n">
        <v>0</v>
      </c>
      <c r="Q739" s="68" t="n">
        <v>0</v>
      </c>
      <c r="R739" s="68" t="n"/>
      <c r="S739" s="68" t="n">
        <v>59879.46</v>
      </c>
      <c r="T739" s="63" t="n">
        <v>30280</v>
      </c>
      <c r="U739" s="69" t="n"/>
      <c r="V739" s="55" t="n">
        <f aca="false" ca="false" dt2D="false" dtr="false" t="normal">COUNTIF(G739:R739, "&gt;0")</f>
        <v>0</v>
      </c>
    </row>
    <row customHeight="true" ht="15" outlineLevel="0" r="740">
      <c r="A740" s="59" t="n">
        <f aca="false" ca="false" dt2D="false" dtr="false" t="normal">+A739+1</f>
        <v>717</v>
      </c>
      <c r="B740" s="60" t="n">
        <f aca="false" ca="false" dt2D="false" dtr="false" t="normal">+B739+1</f>
        <v>398</v>
      </c>
      <c r="C740" s="70" t="s">
        <v>315</v>
      </c>
      <c r="D740" s="70" t="s">
        <v>712</v>
      </c>
      <c r="E740" s="165" t="s">
        <v>754</v>
      </c>
      <c r="F740" s="65" t="n">
        <f aca="false" ca="false" dt2D="false" dtr="false" t="normal">SUM(G740:U740)</f>
        <v>86248.69</v>
      </c>
      <c r="G740" s="68" t="n">
        <v>0</v>
      </c>
      <c r="H740" s="68" t="n">
        <v>0</v>
      </c>
      <c r="I740" s="68" t="n">
        <v>0</v>
      </c>
      <c r="J740" s="68" t="n">
        <v>0</v>
      </c>
      <c r="K740" s="68" t="n">
        <v>0</v>
      </c>
      <c r="L740" s="68" t="n"/>
      <c r="M740" s="68" t="n">
        <v>0</v>
      </c>
      <c r="N740" s="68" t="n">
        <v>0</v>
      </c>
      <c r="O740" s="68" t="n">
        <v>0</v>
      </c>
      <c r="P740" s="68" t="n">
        <v>0</v>
      </c>
      <c r="Q740" s="68" t="n">
        <v>0</v>
      </c>
      <c r="R740" s="68" t="n"/>
      <c r="S740" s="68" t="n">
        <v>58524.05</v>
      </c>
      <c r="T740" s="63" t="n">
        <v>27724.64</v>
      </c>
      <c r="U740" s="69" t="n"/>
      <c r="V740" s="55" t="n">
        <f aca="false" ca="false" dt2D="false" dtr="false" t="normal">COUNTIF(G740:R740, "&gt;0")</f>
        <v>0</v>
      </c>
    </row>
    <row customHeight="true" ht="15" outlineLevel="0" r="741">
      <c r="A741" s="59" t="n">
        <f aca="false" ca="false" dt2D="false" dtr="false" t="normal">+A740+1</f>
        <v>718</v>
      </c>
      <c r="B741" s="60" t="n">
        <f aca="false" ca="false" dt2D="false" dtr="false" t="normal">+B740+1</f>
        <v>399</v>
      </c>
      <c r="C741" s="70" t="s">
        <v>315</v>
      </c>
      <c r="D741" s="70" t="s">
        <v>713</v>
      </c>
      <c r="E741" s="165" t="s">
        <v>754</v>
      </c>
      <c r="F741" s="65" t="n">
        <f aca="false" ca="false" dt2D="false" dtr="false" t="normal">SUM(G741:U741)</f>
        <v>84511.06</v>
      </c>
      <c r="G741" s="68" t="n">
        <v>0</v>
      </c>
      <c r="H741" s="68" t="n">
        <v>0</v>
      </c>
      <c r="I741" s="68" t="n">
        <v>0</v>
      </c>
      <c r="J741" s="68" t="n">
        <v>0</v>
      </c>
      <c r="K741" s="68" t="n">
        <v>0</v>
      </c>
      <c r="L741" s="68" t="n"/>
      <c r="M741" s="68" t="n">
        <v>0</v>
      </c>
      <c r="N741" s="68" t="n">
        <v>0</v>
      </c>
      <c r="O741" s="68" t="n">
        <v>0</v>
      </c>
      <c r="P741" s="68" t="n">
        <v>0</v>
      </c>
      <c r="Q741" s="68" t="n">
        <v>0</v>
      </c>
      <c r="R741" s="68" t="n"/>
      <c r="S741" s="68" t="n">
        <v>56836.72</v>
      </c>
      <c r="T741" s="63" t="n">
        <v>27674.34</v>
      </c>
      <c r="U741" s="69" t="n"/>
      <c r="V741" s="55" t="n">
        <f aca="false" ca="false" dt2D="false" dtr="false" t="normal">COUNTIF(G741:R741, "&gt;0")</f>
        <v>0</v>
      </c>
    </row>
    <row customHeight="true" ht="15" outlineLevel="0" r="742">
      <c r="A742" s="59" t="n">
        <f aca="false" ca="false" dt2D="false" dtr="false" t="normal">+A741+1</f>
        <v>719</v>
      </c>
      <c r="B742" s="60" t="n">
        <f aca="false" ca="false" dt2D="false" dtr="false" t="normal">+B741+1</f>
        <v>400</v>
      </c>
      <c r="C742" s="70" t="s">
        <v>315</v>
      </c>
      <c r="D742" s="70" t="s">
        <v>714</v>
      </c>
      <c r="E742" s="165" t="s">
        <v>754</v>
      </c>
      <c r="F742" s="65" t="n">
        <f aca="false" ca="false" dt2D="false" dtr="false" t="normal">SUM(G742:U742)</f>
        <v>84638.61</v>
      </c>
      <c r="G742" s="68" t="n">
        <v>0</v>
      </c>
      <c r="H742" s="68" t="n">
        <v>0</v>
      </c>
      <c r="I742" s="68" t="n">
        <v>0</v>
      </c>
      <c r="J742" s="68" t="n">
        <v>0</v>
      </c>
      <c r="K742" s="68" t="n">
        <v>0</v>
      </c>
      <c r="L742" s="68" t="n"/>
      <c r="M742" s="68" t="n">
        <v>0</v>
      </c>
      <c r="N742" s="68" t="n">
        <v>0</v>
      </c>
      <c r="O742" s="68" t="n">
        <v>0</v>
      </c>
      <c r="P742" s="68" t="n">
        <v>0</v>
      </c>
      <c r="Q742" s="68" t="n">
        <v>0</v>
      </c>
      <c r="R742" s="68" t="n"/>
      <c r="S742" s="68" t="n">
        <v>56876.27</v>
      </c>
      <c r="T742" s="63" t="n">
        <v>27762.34</v>
      </c>
      <c r="U742" s="69" t="n"/>
      <c r="V742" s="55" t="n">
        <f aca="false" ca="false" dt2D="false" dtr="false" t="normal">COUNTIF(G742:R742, "&gt;0")</f>
        <v>0</v>
      </c>
    </row>
    <row customHeight="true" ht="15" outlineLevel="0" r="743">
      <c r="A743" s="59" t="n">
        <f aca="false" ca="false" dt2D="false" dtr="false" t="normal">+A742+1</f>
        <v>720</v>
      </c>
      <c r="B743" s="60" t="n">
        <f aca="false" ca="false" dt2D="false" dtr="false" t="normal">+B742+1</f>
        <v>401</v>
      </c>
      <c r="C743" s="70" t="s">
        <v>315</v>
      </c>
      <c r="D743" s="70" t="s">
        <v>715</v>
      </c>
      <c r="E743" s="165" t="s">
        <v>754</v>
      </c>
      <c r="F743" s="65" t="n">
        <f aca="false" ca="false" dt2D="false" dtr="false" t="normal">SUM(G743:U743)</f>
        <v>85764.96</v>
      </c>
      <c r="G743" s="68" t="n">
        <v>0</v>
      </c>
      <c r="H743" s="68" t="n">
        <v>0</v>
      </c>
      <c r="I743" s="68" t="n">
        <v>0</v>
      </c>
      <c r="J743" s="68" t="n">
        <v>0</v>
      </c>
      <c r="K743" s="68" t="n">
        <v>0</v>
      </c>
      <c r="L743" s="68" t="n"/>
      <c r="M743" s="68" t="n">
        <v>0</v>
      </c>
      <c r="N743" s="68" t="n">
        <v>0</v>
      </c>
      <c r="O743" s="68" t="n">
        <v>0</v>
      </c>
      <c r="P743" s="68" t="n">
        <v>0</v>
      </c>
      <c r="Q743" s="68" t="n">
        <v>0</v>
      </c>
      <c r="R743" s="68" t="n"/>
      <c r="S743" s="68" t="n">
        <v>58023.12</v>
      </c>
      <c r="T743" s="63" t="n">
        <v>27741.84</v>
      </c>
      <c r="U743" s="69" t="n"/>
      <c r="V743" s="55" t="n">
        <f aca="false" ca="false" dt2D="false" dtr="false" t="normal">COUNTIF(G743:R743, "&gt;0")</f>
        <v>0</v>
      </c>
    </row>
    <row customHeight="true" ht="15" outlineLevel="0" r="744">
      <c r="A744" s="59" t="n">
        <f aca="false" ca="false" dt2D="false" dtr="false" t="normal">+A743+1</f>
        <v>721</v>
      </c>
      <c r="B744" s="60" t="n">
        <f aca="false" ca="false" dt2D="false" dtr="false" t="normal">+B743+1</f>
        <v>402</v>
      </c>
      <c r="C744" s="70" t="s">
        <v>315</v>
      </c>
      <c r="D744" s="70" t="s">
        <v>716</v>
      </c>
      <c r="E744" s="165" t="s">
        <v>754</v>
      </c>
      <c r="F744" s="65" t="n">
        <f aca="false" ca="false" dt2D="false" dtr="false" t="normal">SUM(G744:U744)</f>
        <v>83220.56</v>
      </c>
      <c r="G744" s="68" t="n">
        <v>0</v>
      </c>
      <c r="H744" s="68" t="n">
        <v>0</v>
      </c>
      <c r="I744" s="68" t="n">
        <v>0</v>
      </c>
      <c r="J744" s="68" t="n">
        <v>0</v>
      </c>
      <c r="K744" s="68" t="n">
        <v>0</v>
      </c>
      <c r="L744" s="68" t="n"/>
      <c r="M744" s="68" t="n">
        <v>0</v>
      </c>
      <c r="N744" s="68" t="n">
        <v>0</v>
      </c>
      <c r="O744" s="68" t="n">
        <v>0</v>
      </c>
      <c r="P744" s="68" t="n">
        <v>0</v>
      </c>
      <c r="Q744" s="68" t="n">
        <v>0</v>
      </c>
      <c r="R744" s="68" t="n"/>
      <c r="S744" s="68" t="n">
        <v>55160.77</v>
      </c>
      <c r="T744" s="63" t="n">
        <v>28059.79</v>
      </c>
      <c r="U744" s="69" t="n"/>
      <c r="V744" s="55" t="n">
        <f aca="false" ca="false" dt2D="false" dtr="false" t="normal">COUNTIF(G744:R744, "&gt;0")</f>
        <v>0</v>
      </c>
    </row>
    <row customHeight="true" ht="15" outlineLevel="0" r="745">
      <c r="A745" s="59" t="n">
        <f aca="false" ca="false" dt2D="false" dtr="false" t="normal">+A744+1</f>
        <v>722</v>
      </c>
      <c r="B745" s="60" t="n">
        <f aca="false" ca="false" dt2D="false" dtr="false" t="normal">+B744+1</f>
        <v>403</v>
      </c>
      <c r="C745" s="70" t="s">
        <v>315</v>
      </c>
      <c r="D745" s="70" t="s">
        <v>717</v>
      </c>
      <c r="E745" s="165" t="s">
        <v>754</v>
      </c>
      <c r="F745" s="65" t="n">
        <f aca="false" ca="false" dt2D="false" dtr="false" t="normal">SUM(G745:U745)</f>
        <v>84590.54000000001</v>
      </c>
      <c r="G745" s="68" t="n">
        <v>0</v>
      </c>
      <c r="H745" s="68" t="n">
        <v>0</v>
      </c>
      <c r="I745" s="68" t="n">
        <v>0</v>
      </c>
      <c r="J745" s="68" t="n">
        <v>0</v>
      </c>
      <c r="K745" s="68" t="n">
        <v>0</v>
      </c>
      <c r="L745" s="68" t="n"/>
      <c r="M745" s="68" t="n">
        <v>0</v>
      </c>
      <c r="N745" s="68" t="n">
        <v>0</v>
      </c>
      <c r="O745" s="68" t="n">
        <v>0</v>
      </c>
      <c r="P745" s="68" t="n">
        <v>0</v>
      </c>
      <c r="Q745" s="68" t="n">
        <v>0</v>
      </c>
      <c r="R745" s="68" t="n"/>
      <c r="S745" s="68" t="n">
        <v>56955.36</v>
      </c>
      <c r="T745" s="63" t="n">
        <v>27635.18</v>
      </c>
      <c r="U745" s="69" t="n"/>
      <c r="V745" s="55" t="n">
        <f aca="false" ca="false" dt2D="false" dtr="false" t="normal">COUNTIF(G745:R745, "&gt;0")</f>
        <v>0</v>
      </c>
    </row>
    <row customHeight="true" ht="15" outlineLevel="0" r="746">
      <c r="A746" s="59" t="n">
        <f aca="false" ca="false" dt2D="false" dtr="false" t="normal">+A745+1</f>
        <v>723</v>
      </c>
      <c r="B746" s="60" t="n">
        <f aca="false" ca="false" dt2D="false" dtr="false" t="normal">+B745+1</f>
        <v>404</v>
      </c>
      <c r="C746" s="70" t="s">
        <v>315</v>
      </c>
      <c r="D746" s="70" t="s">
        <v>718</v>
      </c>
      <c r="E746" s="165" t="s">
        <v>754</v>
      </c>
      <c r="F746" s="65" t="n">
        <f aca="false" ca="false" dt2D="false" dtr="false" t="normal">SUM(G746:U746)</f>
        <v>86079.75</v>
      </c>
      <c r="G746" s="68" t="n">
        <v>0</v>
      </c>
      <c r="H746" s="68" t="n">
        <v>0</v>
      </c>
      <c r="I746" s="68" t="n">
        <v>0</v>
      </c>
      <c r="J746" s="68" t="n">
        <v>0</v>
      </c>
      <c r="K746" s="68" t="n">
        <v>0</v>
      </c>
      <c r="L746" s="68" t="n"/>
      <c r="M746" s="68" t="n">
        <v>0</v>
      </c>
      <c r="N746" s="68" t="n">
        <v>0</v>
      </c>
      <c r="O746" s="68" t="n">
        <v>0</v>
      </c>
      <c r="P746" s="68" t="n">
        <v>0</v>
      </c>
      <c r="Q746" s="68" t="n">
        <v>0</v>
      </c>
      <c r="R746" s="68" t="n"/>
      <c r="S746" s="68" t="n">
        <v>58442.31</v>
      </c>
      <c r="T746" s="63" t="n">
        <v>27637.44</v>
      </c>
      <c r="U746" s="69" t="n"/>
      <c r="V746" s="55" t="n">
        <f aca="false" ca="false" dt2D="false" dtr="false" t="normal">COUNTIF(G746:R746, "&gt;0")</f>
        <v>0</v>
      </c>
    </row>
    <row customHeight="true" ht="15" outlineLevel="0" r="747">
      <c r="A747" s="59" t="n">
        <f aca="false" ca="false" dt2D="false" dtr="false" t="normal">+A746+1</f>
        <v>724</v>
      </c>
      <c r="B747" s="60" t="n">
        <f aca="false" ca="false" dt2D="false" dtr="false" t="normal">+B746+1</f>
        <v>405</v>
      </c>
      <c r="C747" s="70" t="s">
        <v>315</v>
      </c>
      <c r="D747" s="70" t="s">
        <v>719</v>
      </c>
      <c r="E747" s="165" t="s">
        <v>754</v>
      </c>
      <c r="F747" s="65" t="n">
        <f aca="false" ca="false" dt2D="false" dtr="false" t="normal">SUM(G747:U747)</f>
        <v>84517.66</v>
      </c>
      <c r="G747" s="68" t="n">
        <v>0</v>
      </c>
      <c r="H747" s="68" t="n">
        <v>0</v>
      </c>
      <c r="I747" s="68" t="n">
        <v>0</v>
      </c>
      <c r="J747" s="68" t="n">
        <v>0</v>
      </c>
      <c r="K747" s="68" t="n">
        <v>0</v>
      </c>
      <c r="L747" s="68" t="n"/>
      <c r="M747" s="68" t="n">
        <v>0</v>
      </c>
      <c r="N747" s="68" t="n">
        <v>0</v>
      </c>
      <c r="O747" s="68" t="n">
        <v>0</v>
      </c>
      <c r="P747" s="68" t="n">
        <v>0</v>
      </c>
      <c r="Q747" s="68" t="n">
        <v>0</v>
      </c>
      <c r="R747" s="68" t="n"/>
      <c r="S747" s="68" t="n">
        <v>56968.55</v>
      </c>
      <c r="T747" s="63" t="n">
        <v>27549.11</v>
      </c>
      <c r="U747" s="69" t="n"/>
      <c r="V747" s="55" t="n">
        <f aca="false" ca="false" dt2D="false" dtr="false" t="normal">COUNTIF(G747:R747, "&gt;0")</f>
        <v>0</v>
      </c>
    </row>
    <row customHeight="true" ht="15" outlineLevel="0" r="748">
      <c r="A748" s="59" t="n">
        <f aca="false" ca="false" dt2D="false" dtr="false" t="normal">+A747+1</f>
        <v>725</v>
      </c>
      <c r="B748" s="60" t="n">
        <f aca="false" ca="false" dt2D="false" dtr="false" t="normal">+B747+1</f>
        <v>406</v>
      </c>
      <c r="C748" s="70" t="s">
        <v>315</v>
      </c>
      <c r="D748" s="70" t="s">
        <v>720</v>
      </c>
      <c r="E748" s="165" t="s">
        <v>754</v>
      </c>
      <c r="F748" s="65" t="n">
        <f aca="false" ca="false" dt2D="false" dtr="false" t="normal">SUM(G748:U748)</f>
        <v>84578.59</v>
      </c>
      <c r="G748" s="68" t="n">
        <v>0</v>
      </c>
      <c r="H748" s="68" t="n">
        <v>0</v>
      </c>
      <c r="I748" s="68" t="n">
        <v>0</v>
      </c>
      <c r="J748" s="68" t="n">
        <v>0</v>
      </c>
      <c r="K748" s="68" t="n">
        <v>0</v>
      </c>
      <c r="L748" s="68" t="n"/>
      <c r="M748" s="68" t="n">
        <v>0</v>
      </c>
      <c r="N748" s="68" t="n">
        <v>0</v>
      </c>
      <c r="O748" s="68" t="n">
        <v>0</v>
      </c>
      <c r="P748" s="68" t="n">
        <v>0</v>
      </c>
      <c r="Q748" s="68" t="n">
        <v>0</v>
      </c>
      <c r="R748" s="68" t="n"/>
      <c r="S748" s="68" t="n">
        <v>56902.64</v>
      </c>
      <c r="T748" s="63" t="n">
        <v>27675.95</v>
      </c>
      <c r="U748" s="69" t="n"/>
      <c r="V748" s="55" t="n">
        <f aca="false" ca="false" dt2D="false" dtr="false" t="normal">COUNTIF(G748:R748, "&gt;0")</f>
        <v>0</v>
      </c>
    </row>
    <row customHeight="true" ht="15" outlineLevel="0" r="749">
      <c r="A749" s="59" t="n">
        <f aca="false" ca="false" dt2D="false" dtr="false" t="normal">+A748+1</f>
        <v>726</v>
      </c>
      <c r="B749" s="60" t="n">
        <f aca="false" ca="false" dt2D="false" dtr="false" t="normal">+B748+1</f>
        <v>407</v>
      </c>
      <c r="C749" s="70" t="s">
        <v>315</v>
      </c>
      <c r="D749" s="70" t="s">
        <v>721</v>
      </c>
      <c r="E749" s="165" t="s">
        <v>754</v>
      </c>
      <c r="F749" s="65" t="n">
        <f aca="false" ca="false" dt2D="false" dtr="false" t="normal">SUM(G749:U749)</f>
        <v>81760.9</v>
      </c>
      <c r="G749" s="68" t="n">
        <v>0</v>
      </c>
      <c r="H749" s="68" t="n">
        <v>0</v>
      </c>
      <c r="I749" s="68" t="n">
        <v>0</v>
      </c>
      <c r="J749" s="68" t="n">
        <v>0</v>
      </c>
      <c r="K749" s="68" t="n">
        <v>0</v>
      </c>
      <c r="L749" s="68" t="n"/>
      <c r="M749" s="68" t="n">
        <v>0</v>
      </c>
      <c r="N749" s="68" t="n">
        <v>0</v>
      </c>
      <c r="O749" s="68" t="n">
        <v>0</v>
      </c>
      <c r="P749" s="68" t="n">
        <v>0</v>
      </c>
      <c r="Q749" s="68" t="n">
        <v>0</v>
      </c>
      <c r="R749" s="68" t="n"/>
      <c r="S749" s="68" t="n">
        <v>53940.94</v>
      </c>
      <c r="T749" s="63" t="n">
        <v>27819.96</v>
      </c>
      <c r="U749" s="69" t="n"/>
      <c r="V749" s="55" t="n">
        <f aca="false" ca="false" dt2D="false" dtr="false" t="normal">COUNTIF(G749:R749, "&gt;0")</f>
        <v>0</v>
      </c>
    </row>
    <row customHeight="true" ht="15" outlineLevel="0" r="750">
      <c r="A750" s="59" t="n">
        <f aca="false" ca="false" dt2D="false" dtr="false" t="normal">+A749+1</f>
        <v>727</v>
      </c>
      <c r="B750" s="60" t="n">
        <f aca="false" ca="false" dt2D="false" dtr="false" t="normal">+B749+1</f>
        <v>408</v>
      </c>
      <c r="C750" s="70" t="s">
        <v>315</v>
      </c>
      <c r="D750" s="70" t="s">
        <v>713</v>
      </c>
      <c r="E750" s="1" t="n">
        <v>2021</v>
      </c>
      <c r="F750" s="65" t="n">
        <f aca="false" ca="false" dt2D="false" dtr="false" t="normal">SUM(G750:U750)</f>
        <v>84511.06</v>
      </c>
      <c r="G750" s="68" t="n"/>
      <c r="H750" s="68" t="n"/>
      <c r="I750" s="68" t="n"/>
      <c r="J750" s="68" t="n"/>
      <c r="K750" s="68" t="n"/>
      <c r="L750" s="68" t="n"/>
      <c r="M750" s="68" t="n"/>
      <c r="N750" s="68" t="n"/>
      <c r="O750" s="68" t="n">
        <v>0</v>
      </c>
      <c r="P750" s="68" t="n">
        <v>0</v>
      </c>
      <c r="Q750" s="68" t="n"/>
      <c r="R750" s="68" t="n"/>
      <c r="S750" s="68" t="n">
        <v>56836.72</v>
      </c>
      <c r="T750" s="63" t="n">
        <v>27674.34</v>
      </c>
      <c r="U750" s="69" t="n"/>
      <c r="V750" s="55" t="n"/>
    </row>
    <row customHeight="true" ht="15" outlineLevel="0" r="751">
      <c r="A751" s="59" t="n">
        <f aca="false" ca="false" dt2D="false" dtr="false" t="normal">+A750+1</f>
        <v>728</v>
      </c>
      <c r="B751" s="60" t="n">
        <f aca="false" ca="false" dt2D="false" dtr="false" t="normal">+B750+1</f>
        <v>409</v>
      </c>
      <c r="C751" s="70" t="s">
        <v>315</v>
      </c>
      <c r="D751" s="70" t="s">
        <v>714</v>
      </c>
      <c r="E751" s="1" t="n">
        <v>2021</v>
      </c>
      <c r="F751" s="65" t="n">
        <f aca="false" ca="false" dt2D="false" dtr="false" t="normal">SUM(G751:U751)</f>
        <v>84638.61</v>
      </c>
      <c r="G751" s="68" t="n">
        <v>0</v>
      </c>
      <c r="H751" s="68" t="n">
        <v>0</v>
      </c>
      <c r="I751" s="68" t="n">
        <v>0</v>
      </c>
      <c r="J751" s="68" t="n">
        <v>0</v>
      </c>
      <c r="K751" s="68" t="n">
        <v>0</v>
      </c>
      <c r="L751" s="68" t="n"/>
      <c r="M751" s="68" t="n">
        <v>0</v>
      </c>
      <c r="N751" s="68" t="n">
        <v>0</v>
      </c>
      <c r="O751" s="68" t="n">
        <v>0</v>
      </c>
      <c r="P751" s="68" t="n">
        <v>0</v>
      </c>
      <c r="Q751" s="68" t="n"/>
      <c r="R751" s="68" t="n"/>
      <c r="S751" s="68" t="n">
        <v>56876.27</v>
      </c>
      <c r="T751" s="63" t="n">
        <v>27762.34</v>
      </c>
      <c r="U751" s="69" t="n"/>
      <c r="V751" s="55" t="n"/>
    </row>
    <row customHeight="true" ht="15" outlineLevel="0" r="752">
      <c r="A752" s="59" t="n">
        <f aca="false" ca="false" dt2D="false" dtr="false" t="normal">+A751+1</f>
        <v>729</v>
      </c>
      <c r="B752" s="60" t="n">
        <f aca="false" ca="false" dt2D="false" dtr="false" t="normal">+B751+1</f>
        <v>410</v>
      </c>
      <c r="C752" s="70" t="s">
        <v>315</v>
      </c>
      <c r="D752" s="70" t="s">
        <v>715</v>
      </c>
      <c r="E752" s="1" t="n">
        <v>2021</v>
      </c>
      <c r="F752" s="65" t="n">
        <f aca="false" ca="false" dt2D="false" dtr="false" t="normal">SUM(G752:U752)</f>
        <v>85764.96</v>
      </c>
      <c r="G752" s="68" t="n">
        <v>0</v>
      </c>
      <c r="H752" s="68" t="n">
        <v>0</v>
      </c>
      <c r="I752" s="68" t="n">
        <v>0</v>
      </c>
      <c r="J752" s="68" t="n">
        <v>0</v>
      </c>
      <c r="K752" s="68" t="n">
        <v>0</v>
      </c>
      <c r="L752" s="68" t="n"/>
      <c r="M752" s="68" t="n">
        <v>0</v>
      </c>
      <c r="N752" s="68" t="n">
        <v>0</v>
      </c>
      <c r="O752" s="68" t="n">
        <v>0</v>
      </c>
      <c r="P752" s="68" t="n">
        <v>0</v>
      </c>
      <c r="Q752" s="68" t="n"/>
      <c r="R752" s="68" t="n"/>
      <c r="S752" s="68" t="n">
        <v>58023.12</v>
      </c>
      <c r="T752" s="63" t="n">
        <v>27741.84</v>
      </c>
      <c r="U752" s="69" t="n"/>
      <c r="V752" s="55" t="n"/>
    </row>
    <row customHeight="true" ht="15" outlineLevel="0" r="753">
      <c r="A753" s="59" t="n">
        <f aca="false" ca="false" dt2D="false" dtr="false" t="normal">+A752+1</f>
        <v>730</v>
      </c>
      <c r="B753" s="60" t="n">
        <f aca="false" ca="false" dt2D="false" dtr="false" t="normal">+B752+1</f>
        <v>411</v>
      </c>
      <c r="C753" s="70" t="s">
        <v>315</v>
      </c>
      <c r="D753" s="70" t="s">
        <v>716</v>
      </c>
      <c r="E753" s="1" t="n">
        <v>2021</v>
      </c>
      <c r="F753" s="65" t="n">
        <f aca="false" ca="false" dt2D="false" dtr="false" t="normal">SUM(G753:U753)</f>
        <v>83220.56</v>
      </c>
      <c r="G753" s="68" t="n">
        <v>0</v>
      </c>
      <c r="H753" s="68" t="n">
        <v>0</v>
      </c>
      <c r="I753" s="68" t="n">
        <v>0</v>
      </c>
      <c r="J753" s="68" t="n">
        <v>0</v>
      </c>
      <c r="K753" s="68" t="n">
        <v>0</v>
      </c>
      <c r="L753" s="68" t="n"/>
      <c r="M753" s="68" t="n">
        <v>0</v>
      </c>
      <c r="N753" s="68" t="n">
        <v>0</v>
      </c>
      <c r="O753" s="68" t="n">
        <v>0</v>
      </c>
      <c r="P753" s="68" t="n">
        <v>0</v>
      </c>
      <c r="Q753" s="68" t="n"/>
      <c r="R753" s="68" t="n"/>
      <c r="S753" s="68" t="n">
        <v>55160.77</v>
      </c>
      <c r="T753" s="63" t="n">
        <v>28059.79</v>
      </c>
      <c r="U753" s="69" t="n"/>
      <c r="V753" s="55" t="n"/>
    </row>
    <row customHeight="true" ht="15" outlineLevel="0" r="754">
      <c r="A754" s="59" t="n">
        <f aca="false" ca="false" dt2D="false" dtr="false" t="normal">+A753+1</f>
        <v>731</v>
      </c>
      <c r="B754" s="60" t="n">
        <f aca="false" ca="false" dt2D="false" dtr="false" t="normal">+B753+1</f>
        <v>412</v>
      </c>
      <c r="C754" s="70" t="s">
        <v>315</v>
      </c>
      <c r="D754" s="70" t="s">
        <v>717</v>
      </c>
      <c r="E754" s="1" t="n">
        <v>2021</v>
      </c>
      <c r="F754" s="65" t="n">
        <f aca="false" ca="false" dt2D="false" dtr="false" t="normal">SUM(G754:U754)</f>
        <v>84590.54000000001</v>
      </c>
      <c r="G754" s="68" t="n">
        <v>0</v>
      </c>
      <c r="H754" s="68" t="n">
        <v>0</v>
      </c>
      <c r="I754" s="68" t="n">
        <v>0</v>
      </c>
      <c r="J754" s="68" t="n">
        <v>0</v>
      </c>
      <c r="K754" s="68" t="n">
        <v>0</v>
      </c>
      <c r="L754" s="68" t="n"/>
      <c r="M754" s="68" t="n">
        <v>0</v>
      </c>
      <c r="N754" s="68" t="n">
        <v>0</v>
      </c>
      <c r="O754" s="68" t="n">
        <v>0</v>
      </c>
      <c r="P754" s="68" t="n">
        <v>0</v>
      </c>
      <c r="Q754" s="68" t="n">
        <v>0</v>
      </c>
      <c r="R754" s="68" t="n"/>
      <c r="S754" s="68" t="n">
        <v>56955.36</v>
      </c>
      <c r="T754" s="63" t="n">
        <v>27635.18</v>
      </c>
      <c r="U754" s="69" t="n"/>
      <c r="V754" s="55" t="n"/>
    </row>
    <row customHeight="true" ht="15" outlineLevel="0" r="755">
      <c r="A755" s="59" t="n">
        <f aca="false" ca="false" dt2D="false" dtr="false" t="normal">+A754+1</f>
        <v>732</v>
      </c>
      <c r="B755" s="60" t="n">
        <f aca="false" ca="false" dt2D="false" dtr="false" t="normal">+B754+1</f>
        <v>413</v>
      </c>
      <c r="C755" s="70" t="s">
        <v>315</v>
      </c>
      <c r="D755" s="70" t="s">
        <v>718</v>
      </c>
      <c r="E755" s="1" t="n">
        <v>2021</v>
      </c>
      <c r="F755" s="65" t="n">
        <f aca="false" ca="false" dt2D="false" dtr="false" t="normal">SUM(G755:U755)</f>
        <v>86079.75</v>
      </c>
      <c r="G755" s="68" t="n">
        <v>0</v>
      </c>
      <c r="H755" s="68" t="n">
        <v>0</v>
      </c>
      <c r="I755" s="68" t="n">
        <v>0</v>
      </c>
      <c r="J755" s="68" t="n">
        <v>0</v>
      </c>
      <c r="K755" s="68" t="n">
        <v>0</v>
      </c>
      <c r="L755" s="68" t="n"/>
      <c r="M755" s="68" t="n">
        <v>0</v>
      </c>
      <c r="N755" s="68" t="n">
        <v>0</v>
      </c>
      <c r="O755" s="68" t="n">
        <v>0</v>
      </c>
      <c r="P755" s="68" t="n">
        <v>0</v>
      </c>
      <c r="Q755" s="68" t="n">
        <v>0</v>
      </c>
      <c r="R755" s="68" t="n"/>
      <c r="S755" s="68" t="n">
        <v>58442.31</v>
      </c>
      <c r="T755" s="63" t="n">
        <v>27637.44</v>
      </c>
      <c r="U755" s="69" t="n"/>
      <c r="V755" s="55" t="n"/>
    </row>
    <row customHeight="true" ht="15" outlineLevel="0" r="756">
      <c r="A756" s="59" t="n">
        <f aca="false" ca="false" dt2D="false" dtr="false" t="normal">+A755+1</f>
        <v>733</v>
      </c>
      <c r="B756" s="60" t="n">
        <f aca="false" ca="false" dt2D="false" dtr="false" t="normal">+B755+1</f>
        <v>414</v>
      </c>
      <c r="C756" s="70" t="s">
        <v>315</v>
      </c>
      <c r="D756" s="70" t="s">
        <v>719</v>
      </c>
      <c r="E756" s="1" t="n">
        <v>2021</v>
      </c>
      <c r="F756" s="65" t="n">
        <f aca="false" ca="false" dt2D="false" dtr="false" t="normal">SUM(G756:U756)</f>
        <v>84517.66</v>
      </c>
      <c r="G756" s="68" t="n">
        <v>0</v>
      </c>
      <c r="H756" s="68" t="n">
        <v>0</v>
      </c>
      <c r="I756" s="68" t="n">
        <v>0</v>
      </c>
      <c r="J756" s="68" t="n">
        <v>0</v>
      </c>
      <c r="K756" s="68" t="n">
        <v>0</v>
      </c>
      <c r="L756" s="68" t="n"/>
      <c r="M756" s="68" t="n">
        <v>0</v>
      </c>
      <c r="N756" s="68" t="n">
        <v>0</v>
      </c>
      <c r="O756" s="68" t="n">
        <v>0</v>
      </c>
      <c r="P756" s="68" t="n">
        <v>0</v>
      </c>
      <c r="Q756" s="68" t="n">
        <v>0</v>
      </c>
      <c r="R756" s="68" t="n"/>
      <c r="S756" s="68" t="n">
        <v>56968.55</v>
      </c>
      <c r="T756" s="63" t="n">
        <v>27549.11</v>
      </c>
      <c r="U756" s="69" t="n"/>
      <c r="V756" s="55" t="n"/>
    </row>
    <row customHeight="true" ht="15" outlineLevel="0" r="757">
      <c r="A757" s="59" t="n">
        <f aca="false" ca="false" dt2D="false" dtr="false" t="normal">+A756+1</f>
        <v>734</v>
      </c>
      <c r="B757" s="60" t="n">
        <f aca="false" ca="false" dt2D="false" dtr="false" t="normal">+B756+1</f>
        <v>415</v>
      </c>
      <c r="C757" s="70" t="s">
        <v>315</v>
      </c>
      <c r="D757" s="70" t="s">
        <v>720</v>
      </c>
      <c r="E757" s="1" t="n">
        <v>2021</v>
      </c>
      <c r="F757" s="65" t="n">
        <f aca="false" ca="false" dt2D="false" dtr="false" t="normal">SUM(G757:U757)</f>
        <v>84578.59</v>
      </c>
      <c r="G757" s="68" t="n">
        <v>0</v>
      </c>
      <c r="H757" s="68" t="n">
        <v>0</v>
      </c>
      <c r="I757" s="68" t="n">
        <v>0</v>
      </c>
      <c r="J757" s="68" t="n">
        <v>0</v>
      </c>
      <c r="K757" s="68" t="n">
        <v>0</v>
      </c>
      <c r="L757" s="68" t="n"/>
      <c r="M757" s="68" t="n">
        <v>0</v>
      </c>
      <c r="N757" s="68" t="n">
        <v>0</v>
      </c>
      <c r="O757" s="68" t="n">
        <v>0</v>
      </c>
      <c r="P757" s="68" t="n">
        <v>0</v>
      </c>
      <c r="Q757" s="68" t="n">
        <v>0</v>
      </c>
      <c r="R757" s="68" t="n"/>
      <c r="S757" s="68" t="n">
        <v>56902.64</v>
      </c>
      <c r="T757" s="63" t="n">
        <v>27675.95</v>
      </c>
      <c r="U757" s="69" t="n"/>
      <c r="V757" s="55" t="n"/>
    </row>
    <row customHeight="true" ht="15" outlineLevel="0" r="758">
      <c r="A758" s="59" t="n">
        <f aca="false" ca="false" dt2D="false" dtr="false" t="normal">+A757+1</f>
        <v>735</v>
      </c>
      <c r="B758" s="60" t="n">
        <f aca="false" ca="false" dt2D="false" dtr="false" t="normal">+B757+1</f>
        <v>416</v>
      </c>
      <c r="C758" s="70" t="s">
        <v>315</v>
      </c>
      <c r="D758" s="70" t="s">
        <v>721</v>
      </c>
      <c r="E758" s="1" t="n">
        <v>2021</v>
      </c>
      <c r="F758" s="65" t="n">
        <f aca="false" ca="false" dt2D="false" dtr="false" t="normal">SUM(G758:U758)</f>
        <v>81760.90000000001</v>
      </c>
      <c r="G758" s="68" t="n">
        <v>0</v>
      </c>
      <c r="H758" s="68" t="n">
        <v>0</v>
      </c>
      <c r="I758" s="68" t="n">
        <v>0</v>
      </c>
      <c r="J758" s="68" t="n">
        <v>0</v>
      </c>
      <c r="K758" s="68" t="n">
        <v>0</v>
      </c>
      <c r="L758" s="68" t="n"/>
      <c r="M758" s="68" t="n">
        <v>0</v>
      </c>
      <c r="N758" s="68" t="n">
        <v>0</v>
      </c>
      <c r="O758" s="68" t="n">
        <v>0</v>
      </c>
      <c r="P758" s="68" t="n">
        <v>0</v>
      </c>
      <c r="Q758" s="68" t="n">
        <v>0</v>
      </c>
      <c r="R758" s="68" t="n"/>
      <c r="S758" s="68" t="n">
        <v>53940.91</v>
      </c>
      <c r="T758" s="63" t="n">
        <v>27819.99</v>
      </c>
      <c r="U758" s="69" t="n"/>
      <c r="V758" s="55" t="n"/>
    </row>
    <row customHeight="true" ht="15" outlineLevel="0" r="759">
      <c r="A759" s="59" t="n">
        <f aca="false" ca="false" dt2D="false" dtr="false" t="normal">+A758+1</f>
        <v>736</v>
      </c>
      <c r="B759" s="60" t="n">
        <f aca="false" ca="false" dt2D="false" dtr="false" t="normal">+B758+1</f>
        <v>417</v>
      </c>
      <c r="C759" s="70" t="s">
        <v>722</v>
      </c>
      <c r="D759" s="70" t="s">
        <v>723</v>
      </c>
      <c r="E759" s="165" t="s">
        <v>754</v>
      </c>
      <c r="F759" s="65" t="n">
        <f aca="false" ca="false" dt2D="false" dtr="false" t="normal">SUM(G759:U759)</f>
        <v>243666.82</v>
      </c>
      <c r="G759" s="68" t="n"/>
      <c r="H759" s="68" t="n"/>
      <c r="I759" s="68" t="n"/>
      <c r="J759" s="68" t="n"/>
      <c r="K759" s="68" t="n"/>
      <c r="L759" s="68" t="n"/>
      <c r="M759" s="68" t="n"/>
      <c r="N759" s="68" t="n"/>
      <c r="O759" s="68" t="n"/>
      <c r="P759" s="68" t="n"/>
      <c r="Q759" s="68" t="n"/>
      <c r="R759" s="68" t="n"/>
      <c r="S759" s="68" t="n">
        <v>243666.82</v>
      </c>
      <c r="T759" s="63" t="n"/>
      <c r="U759" s="69" t="n"/>
      <c r="V759" s="55" t="n">
        <f aca="false" ca="false" dt2D="false" dtr="false" t="normal">COUNTIF(G759:R759, "&gt;0")</f>
        <v>0</v>
      </c>
    </row>
    <row customHeight="true" ht="15" outlineLevel="0" r="760">
      <c r="A760" s="59" t="n">
        <f aca="false" ca="false" dt2D="false" dtr="false" t="normal">+A759+1</f>
        <v>737</v>
      </c>
      <c r="B760" s="60" t="n">
        <f aca="false" ca="false" dt2D="false" dtr="false" t="normal">+B759+1</f>
        <v>418</v>
      </c>
      <c r="C760" s="70" t="s">
        <v>243</v>
      </c>
      <c r="D760" s="70" t="s">
        <v>724</v>
      </c>
      <c r="E760" s="165" t="s">
        <v>754</v>
      </c>
      <c r="F760" s="65" t="n">
        <f aca="false" ca="false" dt2D="false" dtr="false" t="normal">SUM(G760:U760)</f>
        <v>39267.73</v>
      </c>
      <c r="G760" s="68" t="n"/>
      <c r="H760" s="68" t="n"/>
      <c r="I760" s="68" t="n"/>
      <c r="J760" s="68" t="n"/>
      <c r="K760" s="68" t="n"/>
      <c r="L760" s="68" t="n"/>
      <c r="M760" s="68" t="n"/>
      <c r="N760" s="68" t="n"/>
      <c r="O760" s="68" t="n"/>
      <c r="P760" s="68" t="n">
        <v>0</v>
      </c>
      <c r="Q760" s="68" t="n"/>
      <c r="R760" s="68" t="n"/>
      <c r="S760" s="68" t="n">
        <v>39267.73</v>
      </c>
      <c r="T760" s="63" t="n"/>
      <c r="U760" s="69" t="n"/>
      <c r="V760" s="55" t="n">
        <f aca="false" ca="false" dt2D="false" dtr="false" t="normal">COUNTIF(G760:R760, "&gt;0")</f>
        <v>0</v>
      </c>
    </row>
    <row customHeight="true" ht="15" outlineLevel="0" r="761">
      <c r="A761" s="59" t="n">
        <f aca="false" ca="false" dt2D="false" dtr="false" t="normal">+A760+1</f>
        <v>738</v>
      </c>
      <c r="B761" s="60" t="n">
        <f aca="false" ca="false" dt2D="false" dtr="false" t="normal">+B760+1</f>
        <v>419</v>
      </c>
      <c r="C761" s="70" t="s">
        <v>725</v>
      </c>
      <c r="D761" s="70" t="s">
        <v>726</v>
      </c>
      <c r="E761" s="165" t="s">
        <v>754</v>
      </c>
      <c r="F761" s="65" t="n">
        <f aca="false" ca="false" dt2D="false" dtr="false" t="normal">SUM(G761:U761)</f>
        <v>92533.77</v>
      </c>
      <c r="G761" s="68" t="n"/>
      <c r="H761" s="68" t="n"/>
      <c r="I761" s="68" t="n"/>
      <c r="J761" s="68" t="n"/>
      <c r="K761" s="68" t="n"/>
      <c r="L761" s="68" t="n"/>
      <c r="M761" s="68" t="n"/>
      <c r="N761" s="68" t="n"/>
      <c r="O761" s="68" t="n"/>
      <c r="P761" s="68" t="n">
        <v>0</v>
      </c>
      <c r="Q761" s="68" t="n"/>
      <c r="R761" s="68" t="n"/>
      <c r="S761" s="68" t="n">
        <v>92533.77</v>
      </c>
      <c r="T761" s="63" t="n"/>
      <c r="U761" s="69" t="n"/>
      <c r="V761" s="55" t="n">
        <f aca="false" ca="false" dt2D="false" dtr="false" t="normal">COUNTIF(G761:R761, "&gt;0")</f>
        <v>0</v>
      </c>
    </row>
    <row customHeight="true" ht="15" outlineLevel="0" r="762">
      <c r="A762" s="59" t="n">
        <f aca="false" ca="false" dt2D="false" dtr="false" t="normal">+A761+1</f>
        <v>739</v>
      </c>
      <c r="B762" s="60" t="n">
        <f aca="false" ca="false" dt2D="false" dtr="false" t="normal">+B761+1</f>
        <v>420</v>
      </c>
      <c r="C762" s="70" t="s">
        <v>725</v>
      </c>
      <c r="D762" s="70" t="s">
        <v>727</v>
      </c>
      <c r="E762" s="165" t="s">
        <v>754</v>
      </c>
      <c r="F762" s="65" t="n">
        <f aca="false" ca="false" dt2D="false" dtr="false" t="normal">SUM(G762:U762)</f>
        <v>141471.34</v>
      </c>
      <c r="G762" s="68" t="n"/>
      <c r="H762" s="68" t="n"/>
      <c r="I762" s="68" t="n"/>
      <c r="J762" s="68" t="n"/>
      <c r="K762" s="68" t="n"/>
      <c r="L762" s="68" t="n"/>
      <c r="M762" s="68" t="n"/>
      <c r="N762" s="68" t="n"/>
      <c r="O762" s="68" t="n"/>
      <c r="P762" s="68" t="n">
        <v>0</v>
      </c>
      <c r="Q762" s="68" t="n"/>
      <c r="R762" s="68" t="n"/>
      <c r="S762" s="68" t="n">
        <v>141471.34</v>
      </c>
      <c r="T762" s="63" t="n"/>
      <c r="U762" s="69" t="n"/>
      <c r="V762" s="55" t="n">
        <f aca="false" ca="false" dt2D="false" dtr="false" t="normal">COUNTIF(G762:R762, "&gt;0")</f>
        <v>0</v>
      </c>
    </row>
    <row customHeight="true" ht="15" outlineLevel="0" r="763">
      <c r="A763" s="59" t="n">
        <f aca="false" ca="false" dt2D="false" dtr="false" t="normal">+A762+1</f>
        <v>740</v>
      </c>
      <c r="B763" s="60" t="n">
        <f aca="false" ca="false" dt2D="false" dtr="false" t="normal">+B762+1</f>
        <v>421</v>
      </c>
      <c r="C763" s="70" t="s">
        <v>728</v>
      </c>
      <c r="D763" s="70" t="s">
        <v>729</v>
      </c>
      <c r="E763" s="165" t="s">
        <v>754</v>
      </c>
      <c r="F763" s="65" t="n">
        <f aca="false" ca="false" dt2D="false" dtr="false" t="normal">SUM(G763:U763)</f>
        <v>108678.99</v>
      </c>
      <c r="G763" s="68" t="n"/>
      <c r="H763" s="68" t="n"/>
      <c r="I763" s="68" t="n"/>
      <c r="J763" s="68" t="n"/>
      <c r="K763" s="68" t="n"/>
      <c r="L763" s="68" t="n"/>
      <c r="M763" s="68" t="n"/>
      <c r="N763" s="68" t="n"/>
      <c r="O763" s="68" t="n"/>
      <c r="P763" s="68" t="n">
        <v>0</v>
      </c>
      <c r="Q763" s="68" t="n"/>
      <c r="R763" s="68" t="n"/>
      <c r="S763" s="68" t="n">
        <v>108678.99</v>
      </c>
      <c r="T763" s="63" t="n"/>
      <c r="U763" s="69" t="n"/>
      <c r="V763" s="55" t="n">
        <f aca="false" ca="false" dt2D="false" dtr="false" t="normal">COUNTIF(G763:R763, "&gt;0")</f>
        <v>0</v>
      </c>
    </row>
    <row customHeight="true" ht="15" outlineLevel="0" r="764">
      <c r="A764" s="59" t="n">
        <f aca="false" ca="false" dt2D="false" dtr="false" t="normal">+A763+1</f>
        <v>741</v>
      </c>
      <c r="B764" s="60" t="n">
        <f aca="false" ca="false" dt2D="false" dtr="false" t="normal">+B763+1</f>
        <v>422</v>
      </c>
      <c r="C764" s="70" t="s">
        <v>728</v>
      </c>
      <c r="D764" s="70" t="s">
        <v>730</v>
      </c>
      <c r="E764" s="165" t="s">
        <v>754</v>
      </c>
      <c r="F764" s="65" t="n">
        <f aca="false" ca="false" dt2D="false" dtr="false" t="normal">SUM(G764:U764)</f>
        <v>126656.56</v>
      </c>
      <c r="G764" s="68" t="n"/>
      <c r="H764" s="68" t="n"/>
      <c r="I764" s="68" t="n"/>
      <c r="J764" s="68" t="n"/>
      <c r="K764" s="68" t="n"/>
      <c r="L764" s="68" t="n"/>
      <c r="M764" s="68" t="n"/>
      <c r="N764" s="68" t="n"/>
      <c r="O764" s="68" t="n"/>
      <c r="P764" s="68" t="n">
        <v>0</v>
      </c>
      <c r="Q764" s="68" t="n"/>
      <c r="R764" s="68" t="n"/>
      <c r="S764" s="68" t="n">
        <v>126656.56</v>
      </c>
      <c r="T764" s="63" t="n"/>
      <c r="U764" s="69" t="n"/>
      <c r="V764" s="55" t="n">
        <f aca="false" ca="false" dt2D="false" dtr="false" t="normal">COUNTIF(G764:R764, "&gt;0")</f>
        <v>0</v>
      </c>
    </row>
    <row customHeight="true" ht="15" outlineLevel="0" r="765">
      <c r="A765" s="59" t="n">
        <f aca="false" ca="false" dt2D="false" dtr="false" t="normal">+A764+1</f>
        <v>742</v>
      </c>
      <c r="B765" s="60" t="n">
        <f aca="false" ca="false" dt2D="false" dtr="false" t="normal">+B764+1</f>
        <v>423</v>
      </c>
      <c r="C765" s="70" t="s">
        <v>728</v>
      </c>
      <c r="D765" s="70" t="s">
        <v>731</v>
      </c>
      <c r="E765" s="165" t="s">
        <v>754</v>
      </c>
      <c r="F765" s="65" t="n">
        <f aca="false" ca="false" dt2D="false" dtr="false" t="normal">SUM(G765:U765)</f>
        <v>60395.79</v>
      </c>
      <c r="G765" s="68" t="n"/>
      <c r="H765" s="68" t="n"/>
      <c r="I765" s="68" t="n"/>
      <c r="J765" s="68" t="n"/>
      <c r="K765" s="68" t="n"/>
      <c r="L765" s="68" t="n"/>
      <c r="M765" s="68" t="n"/>
      <c r="N765" s="68" t="n"/>
      <c r="O765" s="68" t="n"/>
      <c r="P765" s="68" t="n">
        <v>0</v>
      </c>
      <c r="Q765" s="68" t="n"/>
      <c r="R765" s="68" t="n"/>
      <c r="S765" s="68" t="n">
        <v>60395.79</v>
      </c>
      <c r="T765" s="63" t="n"/>
      <c r="U765" s="69" t="n"/>
      <c r="V765" s="55" t="n">
        <f aca="false" ca="false" dt2D="false" dtr="false" t="normal">COUNTIF(G765:R765, "&gt;0")</f>
        <v>0</v>
      </c>
    </row>
    <row customHeight="true" ht="15" outlineLevel="0" r="766">
      <c r="A766" s="59" t="n">
        <f aca="false" ca="false" dt2D="false" dtr="false" t="normal">+A765+1</f>
        <v>743</v>
      </c>
      <c r="B766" s="60" t="n">
        <f aca="false" ca="false" dt2D="false" dtr="false" t="normal">+B765+1</f>
        <v>424</v>
      </c>
      <c r="C766" s="70" t="s">
        <v>732</v>
      </c>
      <c r="D766" s="70" t="s">
        <v>733</v>
      </c>
      <c r="E766" s="165" t="s">
        <v>754</v>
      </c>
      <c r="F766" s="65" t="n">
        <f aca="false" ca="false" dt2D="false" dtr="false" t="normal">SUM(G766:U766)</f>
        <v>170531.78</v>
      </c>
      <c r="G766" s="68" t="n"/>
      <c r="H766" s="68" t="n"/>
      <c r="I766" s="68" t="n"/>
      <c r="J766" s="68" t="n"/>
      <c r="K766" s="68" t="n"/>
      <c r="L766" s="68" t="n"/>
      <c r="M766" s="68" t="n"/>
      <c r="N766" s="68" t="n"/>
      <c r="O766" s="68" t="n"/>
      <c r="P766" s="68" t="n">
        <v>0</v>
      </c>
      <c r="Q766" s="68" t="n"/>
      <c r="R766" s="68" t="n"/>
      <c r="S766" s="68" t="n">
        <v>170531.78</v>
      </c>
      <c r="T766" s="63" t="n"/>
      <c r="U766" s="69" t="n"/>
      <c r="V766" s="55" t="n">
        <f aca="false" ca="false" dt2D="false" dtr="false" t="normal">COUNTIF(G766:R766, "&gt;0")</f>
        <v>0</v>
      </c>
    </row>
    <row customHeight="true" ht="15" outlineLevel="0" r="767">
      <c r="A767" s="59" t="n">
        <f aca="false" ca="false" dt2D="false" dtr="false" t="normal">+A766+1</f>
        <v>744</v>
      </c>
      <c r="B767" s="60" t="n">
        <f aca="false" ca="false" dt2D="false" dtr="false" t="normal">+B766+1</f>
        <v>425</v>
      </c>
      <c r="C767" s="70" t="s">
        <v>728</v>
      </c>
      <c r="D767" s="70" t="s">
        <v>734</v>
      </c>
      <c r="E767" s="165" t="s">
        <v>754</v>
      </c>
      <c r="F767" s="65" t="n">
        <f aca="false" ca="false" dt2D="false" dtr="false" t="normal">SUM(G767:U767)</f>
        <v>188635.93</v>
      </c>
      <c r="G767" s="68" t="n"/>
      <c r="H767" s="68" t="n"/>
      <c r="I767" s="68" t="n"/>
      <c r="J767" s="68" t="n"/>
      <c r="K767" s="68" t="n"/>
      <c r="L767" s="68" t="n"/>
      <c r="M767" s="68" t="n"/>
      <c r="N767" s="68" t="n"/>
      <c r="O767" s="68" t="n"/>
      <c r="P767" s="68" t="n">
        <v>0</v>
      </c>
      <c r="Q767" s="68" t="n"/>
      <c r="R767" s="68" t="n"/>
      <c r="S767" s="68" t="n">
        <v>188635.93</v>
      </c>
      <c r="T767" s="63" t="n"/>
      <c r="U767" s="69" t="n"/>
      <c r="V767" s="55" t="n">
        <f aca="false" ca="false" dt2D="false" dtr="false" t="normal">COUNTIF(G767:R767, "&gt;0")</f>
        <v>0</v>
      </c>
    </row>
    <row customHeight="true" ht="15" outlineLevel="0" r="768">
      <c r="A768" s="59" t="n">
        <f aca="false" ca="false" dt2D="false" dtr="false" t="normal">+A767+1</f>
        <v>745</v>
      </c>
      <c r="B768" s="60" t="n">
        <f aca="false" ca="false" dt2D="false" dtr="false" t="normal">+B767+1</f>
        <v>426</v>
      </c>
      <c r="C768" s="70" t="s">
        <v>728</v>
      </c>
      <c r="D768" s="70" t="s">
        <v>735</v>
      </c>
      <c r="E768" s="165" t="s">
        <v>754</v>
      </c>
      <c r="F768" s="65" t="n">
        <f aca="false" ca="false" dt2D="false" dtr="false" t="normal">SUM(G768:U768)</f>
        <v>219906.35</v>
      </c>
      <c r="G768" s="68" t="n"/>
      <c r="H768" s="68" t="n"/>
      <c r="I768" s="68" t="n"/>
      <c r="J768" s="68" t="n"/>
      <c r="K768" s="68" t="n"/>
      <c r="L768" s="68" t="n"/>
      <c r="M768" s="68" t="n"/>
      <c r="N768" s="68" t="n"/>
      <c r="O768" s="68" t="n"/>
      <c r="P768" s="68" t="n">
        <v>0</v>
      </c>
      <c r="Q768" s="68" t="n"/>
      <c r="R768" s="68" t="n"/>
      <c r="S768" s="68" t="n">
        <v>219906.35</v>
      </c>
      <c r="T768" s="63" t="n"/>
      <c r="U768" s="69" t="n"/>
      <c r="V768" s="55" t="n">
        <f aca="false" ca="false" dt2D="false" dtr="false" t="normal">COUNTIF(G768:R768, "&gt;0")</f>
        <v>0</v>
      </c>
    </row>
    <row customHeight="true" ht="15" outlineLevel="0" r="769">
      <c r="A769" s="59" t="n">
        <f aca="false" ca="false" dt2D="false" dtr="false" t="normal">+A768+1</f>
        <v>746</v>
      </c>
      <c r="B769" s="60" t="n">
        <f aca="false" ca="false" dt2D="false" dtr="false" t="normal">+B768+1</f>
        <v>427</v>
      </c>
      <c r="C769" s="70" t="s">
        <v>728</v>
      </c>
      <c r="D769" s="70" t="s">
        <v>736</v>
      </c>
      <c r="E769" s="165" t="s">
        <v>754</v>
      </c>
      <c r="F769" s="65" t="n">
        <f aca="false" ca="false" dt2D="false" dtr="false" t="normal">SUM(G769:U769)</f>
        <v>158031.77</v>
      </c>
      <c r="G769" s="68" t="n"/>
      <c r="H769" s="68" t="n"/>
      <c r="I769" s="68" t="n"/>
      <c r="J769" s="68" t="n"/>
      <c r="K769" s="68" t="n"/>
      <c r="L769" s="68" t="n"/>
      <c r="M769" s="68" t="n"/>
      <c r="N769" s="68" t="n"/>
      <c r="O769" s="68" t="n"/>
      <c r="P769" s="68" t="n">
        <v>0</v>
      </c>
      <c r="Q769" s="68" t="n"/>
      <c r="R769" s="68" t="n"/>
      <c r="S769" s="68" t="n">
        <v>158031.77</v>
      </c>
      <c r="T769" s="63" t="n"/>
      <c r="U769" s="69" t="n"/>
      <c r="V769" s="55" t="n">
        <f aca="false" ca="false" dt2D="false" dtr="false" t="normal">COUNTIF(G769:R769, "&gt;0")</f>
        <v>0</v>
      </c>
    </row>
    <row customHeight="true" ht="15" outlineLevel="0" r="770">
      <c r="A770" s="59" t="n">
        <f aca="false" ca="false" dt2D="false" dtr="false" t="normal">+A769+1</f>
        <v>747</v>
      </c>
      <c r="B770" s="60" t="n">
        <f aca="false" ca="false" dt2D="false" dtr="false" t="normal">+B769+1</f>
        <v>428</v>
      </c>
      <c r="C770" s="70" t="s">
        <v>737</v>
      </c>
      <c r="D770" s="70" t="s">
        <v>738</v>
      </c>
      <c r="E770" s="165" t="s">
        <v>754</v>
      </c>
      <c r="F770" s="65" t="n">
        <f aca="false" ca="false" dt2D="false" dtr="false" t="normal">SUM(G770:U770)</f>
        <v>29864.22</v>
      </c>
      <c r="G770" s="68" t="n"/>
      <c r="H770" s="68" t="n"/>
      <c r="I770" s="68" t="n"/>
      <c r="J770" s="68" t="n"/>
      <c r="K770" s="68" t="n"/>
      <c r="L770" s="68" t="n"/>
      <c r="M770" s="68" t="n"/>
      <c r="N770" s="68" t="n"/>
      <c r="O770" s="68" t="n"/>
      <c r="P770" s="68" t="n">
        <v>0</v>
      </c>
      <c r="Q770" s="68" t="n"/>
      <c r="R770" s="68" t="n">
        <v>0</v>
      </c>
      <c r="S770" s="68" t="n">
        <v>29864.22</v>
      </c>
      <c r="T770" s="63" t="n"/>
      <c r="U770" s="69" t="n"/>
      <c r="V770" s="55" t="n">
        <f aca="false" ca="false" dt2D="false" dtr="false" t="normal">COUNTIF(G770:R770, "&gt;0")</f>
        <v>0</v>
      </c>
    </row>
    <row customHeight="true" ht="15" outlineLevel="0" r="771">
      <c r="A771" s="59" t="n">
        <f aca="false" ca="false" dt2D="false" dtr="false" t="normal">+A770+1</f>
        <v>748</v>
      </c>
      <c r="B771" s="60" t="n">
        <f aca="false" ca="false" dt2D="false" dtr="false" t="normal">+B770+1</f>
        <v>429</v>
      </c>
      <c r="C771" s="70" t="s">
        <v>739</v>
      </c>
      <c r="D771" s="70" t="s">
        <v>740</v>
      </c>
      <c r="E771" s="165" t="s">
        <v>754</v>
      </c>
      <c r="F771" s="65" t="n">
        <f aca="false" ca="false" dt2D="false" dtr="false" t="normal">SUM(G771:U771)</f>
        <v>152215.87</v>
      </c>
      <c r="G771" s="68" t="n"/>
      <c r="H771" s="68" t="n"/>
      <c r="I771" s="68" t="n"/>
      <c r="J771" s="68" t="n"/>
      <c r="K771" s="68" t="n"/>
      <c r="L771" s="68" t="n"/>
      <c r="M771" s="68" t="n"/>
      <c r="N771" s="68" t="n"/>
      <c r="O771" s="68" t="n"/>
      <c r="P771" s="68" t="n">
        <v>0</v>
      </c>
      <c r="Q771" s="68" t="n"/>
      <c r="R771" s="68" t="n"/>
      <c r="S771" s="68" t="n">
        <v>152215.87</v>
      </c>
      <c r="T771" s="63" t="n"/>
      <c r="U771" s="69" t="n"/>
      <c r="V771" s="55" t="n">
        <f aca="false" ca="false" dt2D="false" dtr="false" t="normal">COUNTIF(G771:R771, "&gt;0")</f>
        <v>0</v>
      </c>
    </row>
    <row customHeight="true" ht="15" outlineLevel="0" r="772">
      <c r="A772" s="59" t="n">
        <f aca="false" ca="false" dt2D="false" dtr="false" t="normal">+A771+1</f>
        <v>749</v>
      </c>
      <c r="B772" s="60" t="n">
        <f aca="false" ca="false" dt2D="false" dtr="false" t="normal">+B771+1</f>
        <v>430</v>
      </c>
      <c r="C772" s="70" t="s">
        <v>132</v>
      </c>
      <c r="D772" s="70" t="s">
        <v>741</v>
      </c>
      <c r="E772" s="165" t="s">
        <v>754</v>
      </c>
      <c r="F772" s="65" t="n">
        <f aca="false" ca="false" dt2D="false" dtr="false" t="normal">SUM(G772:U772)</f>
        <v>40801.77</v>
      </c>
      <c r="G772" s="68" t="n">
        <v>0</v>
      </c>
      <c r="H772" s="68" t="n">
        <v>0</v>
      </c>
      <c r="I772" s="68" t="n"/>
      <c r="J772" s="68" t="n">
        <v>0</v>
      </c>
      <c r="K772" s="68" t="n">
        <v>0</v>
      </c>
      <c r="L772" s="68" t="n"/>
      <c r="M772" s="68" t="n">
        <v>0</v>
      </c>
      <c r="N772" s="68" t="n">
        <v>0</v>
      </c>
      <c r="O772" s="68" t="n">
        <v>0</v>
      </c>
      <c r="P772" s="68" t="n">
        <v>0</v>
      </c>
      <c r="Q772" s="68" t="n"/>
      <c r="R772" s="68" t="n"/>
      <c r="S772" s="68" t="n">
        <v>40801.77</v>
      </c>
      <c r="T772" s="63" t="n"/>
      <c r="U772" s="69" t="n"/>
      <c r="V772" s="55" t="n">
        <f aca="false" ca="false" dt2D="false" dtr="false" t="normal">COUNTIF(G772:R772, "&gt;0")</f>
        <v>0</v>
      </c>
    </row>
    <row customHeight="true" ht="15" outlineLevel="0" r="773">
      <c r="A773" s="59" t="n">
        <f aca="false" ca="false" dt2D="false" dtr="false" t="normal">+A772+1</f>
        <v>750</v>
      </c>
      <c r="B773" s="60" t="n">
        <f aca="false" ca="false" dt2D="false" dtr="false" t="normal">+B772+1</f>
        <v>431</v>
      </c>
      <c r="C773" s="70" t="s">
        <v>742</v>
      </c>
      <c r="D773" s="70" t="s">
        <v>743</v>
      </c>
      <c r="E773" s="165" t="s">
        <v>754</v>
      </c>
      <c r="F773" s="65" t="n">
        <f aca="false" ca="false" dt2D="false" dtr="false" t="normal">SUM(G773:U773)</f>
        <v>15565.07</v>
      </c>
      <c r="G773" s="68" t="n"/>
      <c r="H773" s="68" t="n"/>
      <c r="I773" s="68" t="n"/>
      <c r="J773" s="68" t="n"/>
      <c r="K773" s="68" t="n"/>
      <c r="L773" s="68" t="n"/>
      <c r="M773" s="68" t="n"/>
      <c r="N773" s="68" t="n"/>
      <c r="O773" s="68" t="n"/>
      <c r="P773" s="68" t="n">
        <v>0</v>
      </c>
      <c r="Q773" s="68" t="n">
        <v>0</v>
      </c>
      <c r="R773" s="68" t="n">
        <v>0</v>
      </c>
      <c r="S773" s="68" t="n">
        <v>15565.07</v>
      </c>
      <c r="T773" s="63" t="n"/>
      <c r="U773" s="69" t="n"/>
      <c r="V773" s="55" t="n">
        <f aca="false" ca="false" dt2D="false" dtr="false" t="normal">COUNTIF(G773:R773, "&gt;0")</f>
        <v>0</v>
      </c>
    </row>
    <row outlineLevel="0" r="774">
      <c r="A774" s="83" t="n"/>
      <c r="B774" s="83" t="n"/>
      <c r="C774" s="83" t="n"/>
      <c r="D774" s="84" t="s">
        <v>744</v>
      </c>
      <c r="E774" s="171" t="n"/>
      <c r="F774" s="77" t="n">
        <f aca="false" ca="false" dt2D="false" dtr="false" t="normal">SUM(G774:U774)</f>
        <v>3365480.720999999</v>
      </c>
      <c r="G774" s="121" t="n">
        <v>0</v>
      </c>
      <c r="H774" s="121" t="n">
        <v>0</v>
      </c>
      <c r="I774" s="121" t="n">
        <v>0</v>
      </c>
      <c r="J774" s="121" t="n">
        <v>0</v>
      </c>
      <c r="K774" s="121" t="n">
        <v>0</v>
      </c>
      <c r="L774" s="121" t="n">
        <v>0</v>
      </c>
      <c r="M774" s="121" t="n">
        <v>0</v>
      </c>
      <c r="N774" s="121" t="n">
        <v>0</v>
      </c>
      <c r="O774" s="121" t="n">
        <v>0</v>
      </c>
      <c r="P774" s="121" t="n">
        <v>0</v>
      </c>
      <c r="Q774" s="121" t="n">
        <v>0</v>
      </c>
      <c r="R774" s="121" t="n">
        <v>0</v>
      </c>
      <c r="S774" s="121" t="n">
        <v>0</v>
      </c>
      <c r="T774" s="146" t="n">
        <v>0</v>
      </c>
      <c r="U774" s="77" t="n">
        <f aca="false" ca="false" dt2D="false" dtr="false" t="normal">SUM(U775:U813)</f>
        <v>3365480.720999999</v>
      </c>
      <c r="V774" s="55" t="n"/>
    </row>
    <row customHeight="true" ht="15" outlineLevel="0" r="775">
      <c r="A775" s="156" t="n"/>
      <c r="B775" s="157" t="n">
        <v>1</v>
      </c>
      <c r="C775" s="158" t="s">
        <v>54</v>
      </c>
      <c r="D775" s="159" t="s">
        <v>211</v>
      </c>
      <c r="E775" s="165" t="s">
        <v>754</v>
      </c>
      <c r="F775" s="65" t="n">
        <f aca="false" ca="false" dt2D="false" dtr="false" t="normal">SUM(G775:U775)</f>
        <v>94181.22</v>
      </c>
      <c r="G775" s="159" t="n"/>
      <c r="H775" s="159" t="n"/>
      <c r="I775" s="159" t="n"/>
      <c r="J775" s="159" t="n"/>
      <c r="K775" s="159" t="n"/>
      <c r="L775" s="159" t="n"/>
      <c r="M775" s="159" t="n"/>
      <c r="N775" s="159" t="n"/>
      <c r="O775" s="159" t="n"/>
      <c r="P775" s="159" t="n"/>
      <c r="Q775" s="159" t="n"/>
      <c r="R775" s="159" t="n"/>
      <c r="S775" s="159" t="n"/>
      <c r="T775" s="159" t="n"/>
      <c r="U775" s="159" t="n">
        <v>94181.22</v>
      </c>
      <c r="V775" s="55" t="n"/>
    </row>
    <row customFormat="true" customHeight="true" ht="15" outlineLevel="0" r="776" s="2">
      <c r="A776" s="59" t="n"/>
      <c r="B776" s="60" t="n">
        <f aca="false" ca="false" dt2D="false" dtr="false" t="normal">+B775+1</f>
        <v>2</v>
      </c>
      <c r="C776" s="163" t="s">
        <v>54</v>
      </c>
      <c r="D776" s="70" t="s">
        <v>247</v>
      </c>
      <c r="E776" s="165" t="s">
        <v>754</v>
      </c>
      <c r="F776" s="65" t="n">
        <f aca="false" ca="false" dt2D="false" dtr="false" t="normal">SUM(G776:U776)</f>
        <v>130698.75</v>
      </c>
      <c r="G776" s="70" t="n"/>
      <c r="H776" s="70" t="n"/>
      <c r="I776" s="70" t="n"/>
      <c r="J776" s="70" t="n"/>
      <c r="K776" s="70" t="n"/>
      <c r="L776" s="70" t="n"/>
      <c r="M776" s="70" t="n"/>
      <c r="N776" s="70" t="n"/>
      <c r="O776" s="70" t="n"/>
      <c r="P776" s="70" t="n"/>
      <c r="Q776" s="70" t="n"/>
      <c r="R776" s="70" t="n"/>
      <c r="S776" s="70" t="n"/>
      <c r="T776" s="70" t="n"/>
      <c r="U776" s="70" t="n">
        <v>130698.75</v>
      </c>
      <c r="V776" s="55" t="n"/>
    </row>
    <row customFormat="true" customHeight="true" ht="15" outlineLevel="0" r="777" s="2">
      <c r="A777" s="59" t="n"/>
      <c r="B777" s="60" t="n">
        <f aca="false" ca="false" dt2D="false" dtr="false" t="normal">+B776+1</f>
        <v>3</v>
      </c>
      <c r="C777" s="163" t="s">
        <v>54</v>
      </c>
      <c r="D777" s="70" t="s">
        <v>252</v>
      </c>
      <c r="E777" s="165" t="s">
        <v>754</v>
      </c>
      <c r="F777" s="65" t="n">
        <f aca="false" ca="false" dt2D="false" dtr="false" t="normal">SUM(G777:U777)</f>
        <v>3091.5</v>
      </c>
      <c r="G777" s="70" t="n"/>
      <c r="H777" s="70" t="n"/>
      <c r="I777" s="70" t="n"/>
      <c r="J777" s="70" t="n"/>
      <c r="K777" s="70" t="n"/>
      <c r="L777" s="70" t="n"/>
      <c r="M777" s="70" t="n"/>
      <c r="N777" s="70" t="n"/>
      <c r="O777" s="70" t="n"/>
      <c r="P777" s="70" t="n"/>
      <c r="Q777" s="70" t="n"/>
      <c r="R777" s="70" t="n"/>
      <c r="S777" s="70" t="n"/>
      <c r="T777" s="70" t="n"/>
      <c r="U777" s="70" t="n">
        <v>3091.5</v>
      </c>
      <c r="V777" s="55" t="n"/>
    </row>
    <row customFormat="true" customHeight="true" ht="15" outlineLevel="0" r="778" s="2">
      <c r="A778" s="59" t="n"/>
      <c r="B778" s="60" t="n">
        <f aca="false" ca="false" dt2D="false" dtr="false" t="normal">+B777+1</f>
        <v>4</v>
      </c>
      <c r="C778" s="163" t="s">
        <v>54</v>
      </c>
      <c r="D778" s="70" t="s">
        <v>140</v>
      </c>
      <c r="E778" s="165" t="s">
        <v>754</v>
      </c>
      <c r="F778" s="65" t="n">
        <f aca="false" ca="false" dt2D="false" dtr="false" t="normal">SUM(G778:U778)</f>
        <v>5902.67</v>
      </c>
      <c r="G778" s="70" t="n"/>
      <c r="H778" s="70" t="n"/>
      <c r="I778" s="70" t="n"/>
      <c r="J778" s="70" t="n"/>
      <c r="K778" s="70" t="n"/>
      <c r="L778" s="70" t="n"/>
      <c r="M778" s="70" t="n"/>
      <c r="N778" s="70" t="n"/>
      <c r="O778" s="70" t="n"/>
      <c r="P778" s="70" t="n"/>
      <c r="Q778" s="70" t="n"/>
      <c r="R778" s="70" t="n"/>
      <c r="S778" s="70" t="n"/>
      <c r="T778" s="70" t="n"/>
      <c r="U778" s="70" t="n">
        <v>5902.67</v>
      </c>
      <c r="V778" s="55" t="n"/>
    </row>
    <row customFormat="true" customHeight="true" ht="15" outlineLevel="0" r="779" s="2">
      <c r="A779" s="59" t="n"/>
      <c r="B779" s="60" t="n">
        <f aca="false" ca="false" dt2D="false" dtr="false" t="normal">+B778+1</f>
        <v>5</v>
      </c>
      <c r="C779" s="163" t="s">
        <v>54</v>
      </c>
      <c r="D779" s="70" t="s">
        <v>141</v>
      </c>
      <c r="E779" s="165" t="s">
        <v>754</v>
      </c>
      <c r="F779" s="65" t="n">
        <f aca="false" ca="false" dt2D="false" dtr="false" t="normal">SUM(G779:U779)</f>
        <v>3489.82</v>
      </c>
      <c r="G779" s="70" t="n"/>
      <c r="H779" s="70" t="n"/>
      <c r="I779" s="70" t="n"/>
      <c r="J779" s="70" t="n"/>
      <c r="K779" s="70" t="n"/>
      <c r="L779" s="70" t="n"/>
      <c r="M779" s="70" t="n"/>
      <c r="N779" s="70" t="n"/>
      <c r="O779" s="70" t="n"/>
      <c r="P779" s="70" t="n"/>
      <c r="Q779" s="70" t="n"/>
      <c r="R779" s="70" t="n"/>
      <c r="S779" s="70" t="n"/>
      <c r="T779" s="70" t="n"/>
      <c r="U779" s="70" t="n">
        <v>3489.82</v>
      </c>
      <c r="V779" s="55" t="n"/>
    </row>
    <row customFormat="true" customHeight="true" ht="15" outlineLevel="0" r="780" s="2">
      <c r="A780" s="59" t="n"/>
      <c r="B780" s="60" t="n">
        <f aca="false" ca="false" dt2D="false" dtr="false" t="normal">+B779+1</f>
        <v>6</v>
      </c>
      <c r="C780" s="163" t="s">
        <v>54</v>
      </c>
      <c r="D780" s="70" t="s">
        <v>142</v>
      </c>
      <c r="E780" s="165" t="s">
        <v>754</v>
      </c>
      <c r="F780" s="65" t="n">
        <f aca="false" ca="false" dt2D="false" dtr="false" t="normal">SUM(G780:U780)</f>
        <v>4795.68</v>
      </c>
      <c r="G780" s="70" t="n"/>
      <c r="H780" s="70" t="n"/>
      <c r="I780" s="70" t="n"/>
      <c r="J780" s="70" t="n"/>
      <c r="K780" s="70" t="n"/>
      <c r="L780" s="70" t="n"/>
      <c r="M780" s="70" t="n"/>
      <c r="N780" s="70" t="n"/>
      <c r="O780" s="70" t="n"/>
      <c r="P780" s="70" t="n"/>
      <c r="Q780" s="70" t="n"/>
      <c r="R780" s="70" t="n"/>
      <c r="S780" s="70" t="n"/>
      <c r="T780" s="70" t="n"/>
      <c r="U780" s="70" t="n">
        <v>4795.68</v>
      </c>
      <c r="V780" s="55" t="n"/>
    </row>
    <row customFormat="true" customHeight="true" ht="15" outlineLevel="0" r="781" s="2">
      <c r="A781" s="59" t="n"/>
      <c r="B781" s="60" t="n">
        <f aca="false" ca="false" dt2D="false" dtr="false" t="normal">+B780+1</f>
        <v>7</v>
      </c>
      <c r="C781" s="163" t="s">
        <v>54</v>
      </c>
      <c r="D781" s="70" t="s">
        <v>253</v>
      </c>
      <c r="E781" s="165" t="s">
        <v>754</v>
      </c>
      <c r="F781" s="65" t="n">
        <f aca="false" ca="false" dt2D="false" dtr="false" t="normal">SUM(G781:U781)</f>
        <v>6759.51</v>
      </c>
      <c r="G781" s="70" t="n"/>
      <c r="H781" s="70" t="n"/>
      <c r="I781" s="70" t="n"/>
      <c r="J781" s="70" t="n"/>
      <c r="K781" s="70" t="n"/>
      <c r="L781" s="70" t="n"/>
      <c r="M781" s="70" t="n"/>
      <c r="N781" s="70" t="n"/>
      <c r="O781" s="70" t="n"/>
      <c r="P781" s="70" t="n"/>
      <c r="Q781" s="70" t="n"/>
      <c r="R781" s="70" t="n"/>
      <c r="S781" s="70" t="n"/>
      <c r="T781" s="70" t="n"/>
      <c r="U781" s="70" t="n">
        <v>6759.51</v>
      </c>
      <c r="V781" s="55" t="n"/>
    </row>
    <row customFormat="true" customHeight="true" ht="15" outlineLevel="0" r="782" s="2">
      <c r="A782" s="59" t="n"/>
      <c r="B782" s="60" t="n">
        <f aca="false" ca="false" dt2D="false" dtr="false" t="normal">+B781+1</f>
        <v>8</v>
      </c>
      <c r="C782" s="163" t="s">
        <v>54</v>
      </c>
      <c r="D782" s="70" t="s">
        <v>254</v>
      </c>
      <c r="E782" s="165" t="s">
        <v>754</v>
      </c>
      <c r="F782" s="65" t="n">
        <f aca="false" ca="false" dt2D="false" dtr="false" t="normal">SUM(G782:U782)</f>
        <v>6759.511</v>
      </c>
      <c r="G782" s="70" t="n"/>
      <c r="H782" s="70" t="n"/>
      <c r="I782" s="70" t="n"/>
      <c r="J782" s="70" t="n"/>
      <c r="K782" s="70" t="n"/>
      <c r="L782" s="70" t="n"/>
      <c r="M782" s="70" t="n"/>
      <c r="N782" s="70" t="n"/>
      <c r="O782" s="70" t="n"/>
      <c r="P782" s="70" t="n"/>
      <c r="Q782" s="70" t="n"/>
      <c r="R782" s="70" t="n"/>
      <c r="S782" s="70" t="n"/>
      <c r="T782" s="70" t="n"/>
      <c r="U782" s="164" t="n">
        <v>6759.511</v>
      </c>
      <c r="V782" s="55" t="n"/>
    </row>
    <row customFormat="true" customHeight="true" ht="15" outlineLevel="0" r="783" s="2">
      <c r="A783" s="59" t="n"/>
      <c r="B783" s="60" t="n">
        <f aca="false" ca="false" dt2D="false" dtr="false" t="normal">+B782+1</f>
        <v>9</v>
      </c>
      <c r="C783" s="163" t="s">
        <v>54</v>
      </c>
      <c r="D783" s="70" t="s">
        <v>745</v>
      </c>
      <c r="E783" s="165" t="s">
        <v>754</v>
      </c>
      <c r="F783" s="65" t="n">
        <f aca="false" ca="false" dt2D="false" dtr="false" t="normal">SUM(G783:U783)</f>
        <v>113256.95</v>
      </c>
      <c r="G783" s="70" t="n"/>
      <c r="H783" s="70" t="n"/>
      <c r="I783" s="70" t="n"/>
      <c r="J783" s="70" t="n"/>
      <c r="K783" s="70" t="n"/>
      <c r="L783" s="70" t="n"/>
      <c r="M783" s="70" t="n"/>
      <c r="N783" s="70" t="n"/>
      <c r="O783" s="70" t="n"/>
      <c r="P783" s="70" t="n"/>
      <c r="Q783" s="70" t="n"/>
      <c r="R783" s="70" t="n"/>
      <c r="S783" s="70" t="n"/>
      <c r="T783" s="70" t="n"/>
      <c r="U783" s="164" t="n">
        <v>113256.95</v>
      </c>
      <c r="V783" s="55" t="n"/>
    </row>
    <row customFormat="true" customHeight="true" ht="15" outlineLevel="0" r="784" s="2">
      <c r="A784" s="59" t="n"/>
      <c r="B784" s="60" t="n">
        <f aca="false" ca="false" dt2D="false" dtr="false" t="normal">+B783+1</f>
        <v>10</v>
      </c>
      <c r="C784" s="163" t="s">
        <v>54</v>
      </c>
      <c r="D784" s="70" t="s">
        <v>746</v>
      </c>
      <c r="E784" s="165" t="s">
        <v>754</v>
      </c>
      <c r="F784" s="65" t="n">
        <f aca="false" ca="false" dt2D="false" dtr="false" t="normal">SUM(G784:U784)</f>
        <v>104840.7</v>
      </c>
      <c r="G784" s="70" t="n"/>
      <c r="H784" s="70" t="n"/>
      <c r="I784" s="70" t="n"/>
      <c r="J784" s="70" t="n"/>
      <c r="K784" s="70" t="n"/>
      <c r="L784" s="70" t="n"/>
      <c r="M784" s="70" t="n"/>
      <c r="N784" s="70" t="n"/>
      <c r="O784" s="70" t="n"/>
      <c r="P784" s="70" t="n"/>
      <c r="Q784" s="70" t="n"/>
      <c r="R784" s="70" t="n"/>
      <c r="S784" s="70" t="n"/>
      <c r="T784" s="70" t="n"/>
      <c r="U784" s="164" t="n">
        <v>104840.7</v>
      </c>
      <c r="V784" s="55" t="n"/>
    </row>
    <row customFormat="true" customHeight="true" ht="15" outlineLevel="0" r="785" s="2">
      <c r="A785" s="59" t="n"/>
      <c r="B785" s="60" t="n">
        <f aca="false" ca="false" dt2D="false" dtr="false" t="normal">+B784+1</f>
        <v>11</v>
      </c>
      <c r="C785" s="163" t="s">
        <v>54</v>
      </c>
      <c r="D785" s="70" t="s">
        <v>382</v>
      </c>
      <c r="E785" s="165" t="s">
        <v>754</v>
      </c>
      <c r="F785" s="65" t="n">
        <f aca="false" ca="false" dt2D="false" dtr="false" t="normal">SUM(G785:U785)</f>
        <v>72298.39</v>
      </c>
      <c r="G785" s="70" t="n"/>
      <c r="H785" s="70" t="n"/>
      <c r="I785" s="70" t="n"/>
      <c r="J785" s="70" t="n"/>
      <c r="K785" s="70" t="n"/>
      <c r="L785" s="70" t="n"/>
      <c r="M785" s="70" t="n"/>
      <c r="N785" s="70" t="n"/>
      <c r="O785" s="70" t="n"/>
      <c r="P785" s="70" t="n"/>
      <c r="Q785" s="70" t="n"/>
      <c r="R785" s="70" t="n"/>
      <c r="S785" s="70" t="n"/>
      <c r="T785" s="70" t="n"/>
      <c r="U785" s="164" t="n">
        <v>72298.39</v>
      </c>
      <c r="V785" s="55" t="n"/>
    </row>
    <row customFormat="true" customHeight="true" ht="15" outlineLevel="0" r="786" s="2">
      <c r="A786" s="59" t="n"/>
      <c r="B786" s="60" t="n">
        <f aca="false" ca="false" dt2D="false" dtr="false" t="normal">+B785+1</f>
        <v>12</v>
      </c>
      <c r="C786" s="163" t="s">
        <v>54</v>
      </c>
      <c r="D786" s="70" t="s">
        <v>255</v>
      </c>
      <c r="E786" s="165" t="s">
        <v>754</v>
      </c>
      <c r="F786" s="65" t="n">
        <f aca="false" ca="false" dt2D="false" dtr="false" t="normal">SUM(G786:U786)</f>
        <v>155090.96</v>
      </c>
      <c r="G786" s="70" t="n"/>
      <c r="H786" s="70" t="n"/>
      <c r="I786" s="70" t="n"/>
      <c r="J786" s="70" t="n"/>
      <c r="K786" s="70" t="n"/>
      <c r="L786" s="70" t="n"/>
      <c r="M786" s="70" t="n"/>
      <c r="N786" s="70" t="n"/>
      <c r="O786" s="70" t="n"/>
      <c r="P786" s="70" t="n"/>
      <c r="Q786" s="70" t="n"/>
      <c r="R786" s="70" t="n"/>
      <c r="S786" s="70" t="n"/>
      <c r="T786" s="70" t="n"/>
      <c r="U786" s="164" t="n">
        <v>155090.96</v>
      </c>
      <c r="V786" s="55" t="n"/>
    </row>
    <row customFormat="true" customHeight="true" ht="15" outlineLevel="0" r="787" s="2">
      <c r="A787" s="59" t="n"/>
      <c r="B787" s="60" t="n">
        <f aca="false" ca="false" dt2D="false" dtr="false" t="normal">+B786+1</f>
        <v>13</v>
      </c>
      <c r="C787" s="163" t="s">
        <v>54</v>
      </c>
      <c r="D787" s="70" t="s">
        <v>256</v>
      </c>
      <c r="E787" s="165" t="s">
        <v>754</v>
      </c>
      <c r="F787" s="65" t="n">
        <f aca="false" ca="false" dt2D="false" dtr="false" t="normal">SUM(G787:U787)</f>
        <v>155480.13</v>
      </c>
      <c r="G787" s="70" t="n"/>
      <c r="H787" s="70" t="n"/>
      <c r="I787" s="70" t="n"/>
      <c r="J787" s="70" t="n"/>
      <c r="K787" s="70" t="n"/>
      <c r="L787" s="70" t="n"/>
      <c r="M787" s="70" t="n"/>
      <c r="N787" s="70" t="n"/>
      <c r="O787" s="70" t="n"/>
      <c r="P787" s="70" t="n"/>
      <c r="Q787" s="70" t="n"/>
      <c r="R787" s="70" t="n"/>
      <c r="S787" s="70" t="n"/>
      <c r="T787" s="70" t="n"/>
      <c r="U787" s="164" t="n">
        <v>155480.13</v>
      </c>
      <c r="V787" s="55" t="n"/>
    </row>
    <row customFormat="true" customHeight="true" ht="15" outlineLevel="0" r="788" s="2">
      <c r="A788" s="59" t="n"/>
      <c r="B788" s="60" t="n">
        <f aca="false" ca="false" dt2D="false" dtr="false" t="normal">+B787+1</f>
        <v>14</v>
      </c>
      <c r="C788" s="163" t="s">
        <v>54</v>
      </c>
      <c r="D788" s="70" t="s">
        <v>212</v>
      </c>
      <c r="E788" s="165" t="s">
        <v>754</v>
      </c>
      <c r="F788" s="65" t="n">
        <f aca="false" ca="false" dt2D="false" dtr="false" t="normal">SUM(G788:U788)</f>
        <v>78452.63</v>
      </c>
      <c r="G788" s="70" t="n"/>
      <c r="H788" s="70" t="n"/>
      <c r="I788" s="70" t="n"/>
      <c r="J788" s="70" t="n"/>
      <c r="K788" s="70" t="n"/>
      <c r="L788" s="70" t="n"/>
      <c r="M788" s="70" t="n"/>
      <c r="N788" s="70" t="n"/>
      <c r="O788" s="70" t="n"/>
      <c r="P788" s="70" t="n"/>
      <c r="Q788" s="70" t="n"/>
      <c r="R788" s="70" t="n"/>
      <c r="S788" s="70" t="n"/>
      <c r="T788" s="70" t="n"/>
      <c r="U788" s="164" t="n">
        <v>78452.63</v>
      </c>
      <c r="V788" s="55" t="n"/>
    </row>
    <row customFormat="true" customHeight="true" ht="15" outlineLevel="0" r="789" s="2">
      <c r="A789" s="59" t="n"/>
      <c r="B789" s="60" t="n">
        <f aca="false" ca="false" dt2D="false" dtr="false" t="normal">+B788+1</f>
        <v>15</v>
      </c>
      <c r="C789" s="163" t="s">
        <v>54</v>
      </c>
      <c r="D789" s="70" t="s">
        <v>260</v>
      </c>
      <c r="E789" s="165" t="s">
        <v>754</v>
      </c>
      <c r="F789" s="65" t="n">
        <f aca="false" ca="false" dt2D="false" dtr="false" t="normal">SUM(G789:U789)</f>
        <v>77106.39</v>
      </c>
      <c r="G789" s="70" t="n"/>
      <c r="H789" s="70" t="n"/>
      <c r="I789" s="70" t="n"/>
      <c r="J789" s="70" t="n"/>
      <c r="K789" s="70" t="n"/>
      <c r="L789" s="70" t="n"/>
      <c r="M789" s="70" t="n"/>
      <c r="N789" s="70" t="n"/>
      <c r="O789" s="70" t="n"/>
      <c r="P789" s="70" t="n"/>
      <c r="Q789" s="70" t="n"/>
      <c r="R789" s="70" t="n"/>
      <c r="S789" s="70" t="n"/>
      <c r="T789" s="70" t="n"/>
      <c r="U789" s="70" t="n">
        <v>77106.39</v>
      </c>
      <c r="V789" s="55" t="n"/>
    </row>
    <row customFormat="true" customHeight="true" ht="15" outlineLevel="0" r="790" s="2">
      <c r="A790" s="59" t="n"/>
      <c r="B790" s="60" t="n">
        <f aca="false" ca="false" dt2D="false" dtr="false" t="normal">+B789+1</f>
        <v>16</v>
      </c>
      <c r="C790" s="163" t="s">
        <v>54</v>
      </c>
      <c r="D790" s="70" t="s">
        <v>510</v>
      </c>
      <c r="E790" s="165" t="s">
        <v>754</v>
      </c>
      <c r="F790" s="65" t="n">
        <f aca="false" ca="false" dt2D="false" dtr="false" t="normal">SUM(G790:U790)</f>
        <v>191818.53</v>
      </c>
      <c r="G790" s="70" t="n"/>
      <c r="H790" s="70" t="n"/>
      <c r="I790" s="70" t="n"/>
      <c r="J790" s="70" t="n"/>
      <c r="K790" s="70" t="n"/>
      <c r="L790" s="70" t="n"/>
      <c r="M790" s="70" t="n"/>
      <c r="N790" s="70" t="n"/>
      <c r="O790" s="70" t="n"/>
      <c r="P790" s="70" t="n"/>
      <c r="Q790" s="70" t="n"/>
      <c r="R790" s="70" t="n"/>
      <c r="S790" s="70" t="n"/>
      <c r="T790" s="70" t="n"/>
      <c r="U790" s="70" t="n">
        <v>191818.53</v>
      </c>
      <c r="V790" s="55" t="n"/>
    </row>
    <row customFormat="true" customHeight="true" ht="15" outlineLevel="0" r="791" s="2">
      <c r="A791" s="59" t="n"/>
      <c r="B791" s="60" t="n">
        <f aca="false" ca="false" dt2D="false" dtr="false" t="normal">+B790+1</f>
        <v>17</v>
      </c>
      <c r="C791" s="163" t="s">
        <v>54</v>
      </c>
      <c r="D791" s="70" t="s">
        <v>267</v>
      </c>
      <c r="E791" s="165" t="s">
        <v>754</v>
      </c>
      <c r="F791" s="65" t="n">
        <f aca="false" ca="false" dt2D="false" dtr="false" t="normal">SUM(G791:U791)</f>
        <v>19678.55</v>
      </c>
      <c r="G791" s="70" t="n"/>
      <c r="H791" s="70" t="n"/>
      <c r="I791" s="70" t="n"/>
      <c r="J791" s="70" t="n"/>
      <c r="K791" s="70" t="n"/>
      <c r="L791" s="70" t="n"/>
      <c r="M791" s="70" t="n"/>
      <c r="N791" s="70" t="n"/>
      <c r="O791" s="70" t="n"/>
      <c r="P791" s="70" t="n"/>
      <c r="Q791" s="70" t="n"/>
      <c r="R791" s="70" t="n"/>
      <c r="S791" s="70" t="n"/>
      <c r="T791" s="70" t="n"/>
      <c r="U791" s="70" t="n">
        <v>19678.55</v>
      </c>
      <c r="V791" s="55" t="n"/>
    </row>
    <row customFormat="true" customHeight="true" ht="15" outlineLevel="0" r="792" s="2">
      <c r="A792" s="59" t="n"/>
      <c r="B792" s="60" t="n">
        <f aca="false" ca="false" dt2D="false" dtr="false" t="normal">+B791+1</f>
        <v>18</v>
      </c>
      <c r="C792" s="163" t="s">
        <v>54</v>
      </c>
      <c r="D792" s="70" t="s">
        <v>337</v>
      </c>
      <c r="E792" s="165" t="s">
        <v>754</v>
      </c>
      <c r="F792" s="65" t="n">
        <f aca="false" ca="false" dt2D="false" dtr="false" t="normal">SUM(G792:U792)</f>
        <v>72527.65</v>
      </c>
      <c r="G792" s="70" t="n"/>
      <c r="H792" s="70" t="n"/>
      <c r="I792" s="70" t="n"/>
      <c r="J792" s="70" t="n"/>
      <c r="K792" s="70" t="n"/>
      <c r="L792" s="70" t="n"/>
      <c r="M792" s="70" t="n"/>
      <c r="N792" s="70" t="n"/>
      <c r="O792" s="70" t="n"/>
      <c r="P792" s="70" t="n"/>
      <c r="Q792" s="70" t="n"/>
      <c r="R792" s="70" t="n"/>
      <c r="S792" s="70" t="n"/>
      <c r="T792" s="70" t="n"/>
      <c r="U792" s="70" t="n">
        <v>72527.65</v>
      </c>
      <c r="V792" s="55" t="n"/>
    </row>
    <row customFormat="true" customHeight="true" ht="15" outlineLevel="0" r="793" s="2">
      <c r="A793" s="59" t="n"/>
      <c r="B793" s="60" t="n">
        <f aca="false" ca="false" dt2D="false" dtr="false" t="normal">+B792+1</f>
        <v>19</v>
      </c>
      <c r="C793" s="163" t="s">
        <v>54</v>
      </c>
      <c r="D793" s="70" t="s">
        <v>268</v>
      </c>
      <c r="E793" s="165" t="s">
        <v>754</v>
      </c>
      <c r="F793" s="65" t="n">
        <f aca="false" ca="false" dt2D="false" dtr="false" t="normal">SUM(G793:U793)</f>
        <v>61221.56</v>
      </c>
      <c r="G793" s="70" t="n"/>
      <c r="H793" s="70" t="n"/>
      <c r="I793" s="70" t="n"/>
      <c r="J793" s="70" t="n"/>
      <c r="K793" s="70" t="n"/>
      <c r="L793" s="70" t="n"/>
      <c r="M793" s="70" t="n"/>
      <c r="N793" s="70" t="n"/>
      <c r="O793" s="70" t="n"/>
      <c r="P793" s="70" t="n"/>
      <c r="Q793" s="70" t="n"/>
      <c r="R793" s="70" t="n"/>
      <c r="S793" s="70" t="n"/>
      <c r="T793" s="70" t="n"/>
      <c r="U793" s="70" t="n">
        <v>61221.56</v>
      </c>
      <c r="V793" s="55" t="n"/>
    </row>
    <row customFormat="true" customHeight="true" ht="15" outlineLevel="0" r="794" s="2">
      <c r="A794" s="59" t="n"/>
      <c r="B794" s="60" t="n">
        <f aca="false" ca="false" dt2D="false" dtr="false" t="normal">+B793+1</f>
        <v>20</v>
      </c>
      <c r="C794" s="163" t="s">
        <v>54</v>
      </c>
      <c r="D794" s="70" t="s">
        <v>269</v>
      </c>
      <c r="E794" s="165" t="s">
        <v>754</v>
      </c>
      <c r="F794" s="65" t="n">
        <f aca="false" ca="false" dt2D="false" dtr="false" t="normal">SUM(G794:U794)</f>
        <v>75118.76</v>
      </c>
      <c r="G794" s="70" t="n"/>
      <c r="H794" s="70" t="n"/>
      <c r="I794" s="70" t="n"/>
      <c r="J794" s="70" t="n"/>
      <c r="K794" s="70" t="n"/>
      <c r="L794" s="70" t="n"/>
      <c r="M794" s="70" t="n"/>
      <c r="N794" s="70" t="n"/>
      <c r="O794" s="70" t="n"/>
      <c r="P794" s="70" t="n"/>
      <c r="Q794" s="70" t="n"/>
      <c r="R794" s="70" t="n"/>
      <c r="S794" s="70" t="n"/>
      <c r="T794" s="70" t="n"/>
      <c r="U794" s="70" t="n">
        <v>75118.76</v>
      </c>
      <c r="V794" s="55" t="n"/>
    </row>
    <row customFormat="true" customHeight="true" ht="15" outlineLevel="0" r="795" s="2">
      <c r="A795" s="59" t="n"/>
      <c r="B795" s="60" t="n">
        <f aca="false" ca="false" dt2D="false" dtr="false" t="normal">+B794+1</f>
        <v>21</v>
      </c>
      <c r="C795" s="163" t="s">
        <v>54</v>
      </c>
      <c r="D795" s="70" t="s">
        <v>270</v>
      </c>
      <c r="E795" s="165" t="s">
        <v>754</v>
      </c>
      <c r="F795" s="65" t="n">
        <f aca="false" ca="false" dt2D="false" dtr="false" t="normal">SUM(G795:U795)</f>
        <v>23425.3</v>
      </c>
      <c r="G795" s="70" t="n"/>
      <c r="H795" s="70" t="n"/>
      <c r="I795" s="70" t="n"/>
      <c r="J795" s="70" t="n"/>
      <c r="K795" s="70" t="n"/>
      <c r="L795" s="70" t="n"/>
      <c r="M795" s="70" t="n"/>
      <c r="N795" s="70" t="n"/>
      <c r="O795" s="70" t="n"/>
      <c r="P795" s="70" t="n"/>
      <c r="Q795" s="70" t="n"/>
      <c r="R795" s="70" t="n"/>
      <c r="S795" s="70" t="n"/>
      <c r="T795" s="70" t="n"/>
      <c r="U795" s="70" t="n">
        <v>23425.3</v>
      </c>
      <c r="V795" s="55" t="n"/>
    </row>
    <row customFormat="true" ht="15" outlineLevel="0" r="796" s="2">
      <c r="A796" s="59" t="n"/>
      <c r="B796" s="60" t="n">
        <f aca="false" ca="false" dt2D="false" dtr="false" t="normal">+B795+1</f>
        <v>22</v>
      </c>
      <c r="C796" s="163" t="s">
        <v>54</v>
      </c>
      <c r="D796" s="70" t="s">
        <v>515</v>
      </c>
      <c r="E796" s="165" t="s">
        <v>754</v>
      </c>
      <c r="F796" s="65" t="n">
        <f aca="false" ca="false" dt2D="false" dtr="false" t="normal">SUM(G796:U796)</f>
        <v>90697.95</v>
      </c>
      <c r="G796" s="70" t="n"/>
      <c r="H796" s="70" t="n"/>
      <c r="I796" s="70" t="n"/>
      <c r="J796" s="70" t="n"/>
      <c r="K796" s="70" t="n"/>
      <c r="L796" s="70" t="n"/>
      <c r="M796" s="70" t="n"/>
      <c r="N796" s="70" t="n"/>
      <c r="O796" s="70" t="n"/>
      <c r="P796" s="70" t="n"/>
      <c r="Q796" s="70" t="n"/>
      <c r="R796" s="70" t="n"/>
      <c r="S796" s="70" t="n"/>
      <c r="T796" s="70" t="n"/>
      <c r="U796" s="70" t="n">
        <v>90697.95</v>
      </c>
      <c r="V796" s="55" t="n"/>
    </row>
    <row customFormat="true" ht="15" outlineLevel="0" r="797" s="2">
      <c r="A797" s="59" t="n"/>
      <c r="B797" s="60" t="n">
        <f aca="false" ca="false" dt2D="false" dtr="false" t="normal">+B796+1</f>
        <v>23</v>
      </c>
      <c r="C797" s="163" t="s">
        <v>54</v>
      </c>
      <c r="D797" s="70" t="s">
        <v>747</v>
      </c>
      <c r="E797" s="165" t="s">
        <v>754</v>
      </c>
      <c r="F797" s="65" t="n">
        <f aca="false" ca="false" dt2D="false" dtr="false" t="normal">SUM(G797:U797)</f>
        <v>143931.46</v>
      </c>
      <c r="G797" s="70" t="n"/>
      <c r="H797" s="70" t="n"/>
      <c r="I797" s="70" t="n"/>
      <c r="J797" s="70" t="n"/>
      <c r="K797" s="70" t="n"/>
      <c r="L797" s="70" t="n"/>
      <c r="M797" s="70" t="n"/>
      <c r="N797" s="70" t="n"/>
      <c r="O797" s="70" t="n"/>
      <c r="P797" s="70" t="n"/>
      <c r="Q797" s="70" t="n"/>
      <c r="R797" s="70" t="n"/>
      <c r="S797" s="70" t="n"/>
      <c r="T797" s="70" t="n"/>
      <c r="U797" s="70" t="n">
        <v>143931.46</v>
      </c>
      <c r="V797" s="55" t="n"/>
    </row>
    <row customFormat="true" ht="15" outlineLevel="0" r="798" s="2">
      <c r="A798" s="59" t="n"/>
      <c r="B798" s="60" t="n">
        <f aca="false" ca="false" dt2D="false" dtr="false" t="normal">+B797+1</f>
        <v>24</v>
      </c>
      <c r="C798" s="163" t="s">
        <v>54</v>
      </c>
      <c r="D798" s="70" t="s">
        <v>748</v>
      </c>
      <c r="E798" s="165" t="s">
        <v>754</v>
      </c>
      <c r="F798" s="65" t="n">
        <f aca="false" ca="false" dt2D="false" dtr="false" t="normal">SUM(G798:U798)</f>
        <v>96473.29</v>
      </c>
      <c r="G798" s="70" t="n"/>
      <c r="H798" s="70" t="n"/>
      <c r="I798" s="70" t="n"/>
      <c r="J798" s="70" t="n"/>
      <c r="K798" s="70" t="n"/>
      <c r="L798" s="70" t="n"/>
      <c r="M798" s="70" t="n"/>
      <c r="N798" s="70" t="n"/>
      <c r="O798" s="70" t="n"/>
      <c r="P798" s="70" t="n"/>
      <c r="Q798" s="70" t="n"/>
      <c r="R798" s="70" t="n"/>
      <c r="S798" s="70" t="n"/>
      <c r="T798" s="70" t="n"/>
      <c r="U798" s="70" t="n">
        <v>96473.29</v>
      </c>
      <c r="V798" s="55" t="n"/>
    </row>
    <row customFormat="true" ht="15" outlineLevel="0" r="799" s="2">
      <c r="A799" s="59" t="n"/>
      <c r="B799" s="60" t="n">
        <f aca="false" ca="false" dt2D="false" dtr="false" t="normal">+B798+1</f>
        <v>25</v>
      </c>
      <c r="C799" s="163" t="s">
        <v>54</v>
      </c>
      <c r="D799" s="70" t="s">
        <v>263</v>
      </c>
      <c r="E799" s="165" t="s">
        <v>754</v>
      </c>
      <c r="F799" s="65" t="n">
        <f aca="false" ca="false" dt2D="false" dtr="false" t="normal">SUM(G799:U799)</f>
        <v>90227.38</v>
      </c>
      <c r="G799" s="70" t="n"/>
      <c r="H799" s="70" t="n"/>
      <c r="I799" s="70" t="n"/>
      <c r="J799" s="70" t="n"/>
      <c r="K799" s="70" t="n"/>
      <c r="L799" s="70" t="n"/>
      <c r="M799" s="70" t="n"/>
      <c r="N799" s="70" t="n"/>
      <c r="O799" s="70" t="n"/>
      <c r="P799" s="70" t="n"/>
      <c r="Q799" s="70" t="n"/>
      <c r="R799" s="70" t="n"/>
      <c r="S799" s="70" t="n"/>
      <c r="T799" s="70" t="n"/>
      <c r="U799" s="70" t="n">
        <v>90227.38</v>
      </c>
      <c r="V799" s="55" t="n"/>
    </row>
    <row customFormat="true" ht="15" outlineLevel="0" r="800" s="2">
      <c r="A800" s="59" t="n"/>
      <c r="B800" s="60" t="n">
        <f aca="false" ca="false" dt2D="false" dtr="false" t="normal">+B799+1</f>
        <v>26</v>
      </c>
      <c r="C800" s="163" t="s">
        <v>54</v>
      </c>
      <c r="D800" s="70" t="s">
        <v>265</v>
      </c>
      <c r="E800" s="165" t="s">
        <v>754</v>
      </c>
      <c r="F800" s="65" t="n">
        <f aca="false" ca="false" dt2D="false" dtr="false" t="normal">SUM(G800:U800)</f>
        <v>75966.64</v>
      </c>
      <c r="G800" s="70" t="n"/>
      <c r="H800" s="70" t="n"/>
      <c r="I800" s="70" t="n"/>
      <c r="J800" s="70" t="n"/>
      <c r="K800" s="70" t="n"/>
      <c r="L800" s="70" t="n"/>
      <c r="M800" s="70" t="n"/>
      <c r="N800" s="70" t="n"/>
      <c r="O800" s="70" t="n"/>
      <c r="P800" s="70" t="n"/>
      <c r="Q800" s="70" t="n"/>
      <c r="R800" s="70" t="n"/>
      <c r="S800" s="70" t="n"/>
      <c r="T800" s="70" t="n"/>
      <c r="U800" s="70" t="n">
        <v>75966.64</v>
      </c>
      <c r="V800" s="55" t="n"/>
    </row>
    <row customFormat="true" ht="15" outlineLevel="0" r="801" s="2">
      <c r="A801" s="59" t="n"/>
      <c r="B801" s="60" t="n">
        <f aca="false" ca="false" dt2D="false" dtr="false" t="normal">+B800+1</f>
        <v>27</v>
      </c>
      <c r="C801" s="163" t="s">
        <v>54</v>
      </c>
      <c r="D801" s="70" t="s">
        <v>355</v>
      </c>
      <c r="E801" s="165" t="s">
        <v>754</v>
      </c>
      <c r="F801" s="65" t="n">
        <f aca="false" ca="false" dt2D="false" dtr="false" t="normal">SUM(G801:U801)</f>
        <v>42800.56</v>
      </c>
      <c r="G801" s="70" t="n"/>
      <c r="H801" s="70" t="n"/>
      <c r="I801" s="70" t="n"/>
      <c r="J801" s="70" t="n"/>
      <c r="K801" s="70" t="n"/>
      <c r="L801" s="70" t="n"/>
      <c r="M801" s="70" t="n"/>
      <c r="N801" s="70" t="n"/>
      <c r="O801" s="70" t="n"/>
      <c r="P801" s="70" t="n"/>
      <c r="Q801" s="70" t="n"/>
      <c r="R801" s="70" t="n"/>
      <c r="S801" s="70" t="n"/>
      <c r="T801" s="70" t="n"/>
      <c r="U801" s="70" t="n">
        <v>42800.56</v>
      </c>
      <c r="V801" s="55" t="n"/>
    </row>
    <row outlineLevel="0" r="802">
      <c r="A802" s="59" t="n"/>
      <c r="B802" s="60" t="n">
        <f aca="false" ca="false" dt2D="false" dtr="false" t="normal">+B801+1</f>
        <v>28</v>
      </c>
      <c r="C802" s="163" t="s">
        <v>54</v>
      </c>
      <c r="D802" s="70" t="s">
        <v>749</v>
      </c>
      <c r="E802" s="165" t="s">
        <v>754</v>
      </c>
      <c r="F802" s="65" t="n">
        <f aca="false" ca="false" dt2D="false" dtr="false" t="normal">SUM(G802:U802)</f>
        <v>43022.69</v>
      </c>
      <c r="G802" s="70" t="n"/>
      <c r="H802" s="70" t="n"/>
      <c r="I802" s="70" t="n"/>
      <c r="J802" s="70" t="n"/>
      <c r="K802" s="70" t="n"/>
      <c r="L802" s="70" t="n"/>
      <c r="M802" s="70" t="n"/>
      <c r="N802" s="70" t="n"/>
      <c r="O802" s="70" t="n"/>
      <c r="P802" s="70" t="n"/>
      <c r="Q802" s="70" t="n"/>
      <c r="R802" s="70" t="n"/>
      <c r="S802" s="70" t="n"/>
      <c r="T802" s="70" t="n"/>
      <c r="U802" s="70" t="n">
        <v>43022.69</v>
      </c>
      <c r="V802" s="55" t="n"/>
    </row>
    <row outlineLevel="0" r="803">
      <c r="A803" s="59" t="n"/>
      <c r="B803" s="60" t="n">
        <f aca="false" ca="false" dt2D="false" dtr="false" t="normal">+B802+1</f>
        <v>29</v>
      </c>
      <c r="C803" s="163" t="s">
        <v>54</v>
      </c>
      <c r="D803" s="70" t="s">
        <v>271</v>
      </c>
      <c r="E803" s="165" t="s">
        <v>754</v>
      </c>
      <c r="F803" s="65" t="n">
        <f aca="false" ca="false" dt2D="false" dtr="false" t="normal">SUM(G803:U803)</f>
        <v>131577.95</v>
      </c>
      <c r="G803" s="70" t="n"/>
      <c r="H803" s="70" t="n"/>
      <c r="I803" s="70" t="n"/>
      <c r="J803" s="70" t="n"/>
      <c r="K803" s="70" t="n"/>
      <c r="L803" s="70" t="n"/>
      <c r="M803" s="70" t="n"/>
      <c r="N803" s="70" t="n"/>
      <c r="O803" s="70" t="n"/>
      <c r="P803" s="70" t="n"/>
      <c r="Q803" s="70" t="n"/>
      <c r="R803" s="70" t="n"/>
      <c r="S803" s="70" t="n"/>
      <c r="T803" s="70" t="n"/>
      <c r="U803" s="70" t="n">
        <v>131577.95</v>
      </c>
      <c r="V803" s="55" t="n"/>
    </row>
    <row outlineLevel="0" r="804">
      <c r="A804" s="59" t="n"/>
      <c r="B804" s="60" t="n">
        <f aca="false" ca="false" dt2D="false" dtr="false" t="normal">+B803+1</f>
        <v>30</v>
      </c>
      <c r="C804" s="163" t="s">
        <v>54</v>
      </c>
      <c r="D804" s="70" t="s">
        <v>272</v>
      </c>
      <c r="E804" s="165" t="s">
        <v>754</v>
      </c>
      <c r="F804" s="65" t="n">
        <f aca="false" ca="false" dt2D="false" dtr="false" t="normal">SUM(G804:U804)</f>
        <v>124419.01</v>
      </c>
      <c r="G804" s="70" t="n"/>
      <c r="H804" s="70" t="n"/>
      <c r="I804" s="70" t="n"/>
      <c r="J804" s="70" t="n"/>
      <c r="K804" s="70" t="n"/>
      <c r="L804" s="70" t="n"/>
      <c r="M804" s="70" t="n"/>
      <c r="N804" s="70" t="n"/>
      <c r="O804" s="70" t="n"/>
      <c r="P804" s="70" t="n"/>
      <c r="Q804" s="70" t="n"/>
      <c r="R804" s="70" t="n"/>
      <c r="S804" s="70" t="n"/>
      <c r="T804" s="70" t="n"/>
      <c r="U804" s="70" t="n">
        <v>124419.01</v>
      </c>
      <c r="V804" s="55" t="n"/>
    </row>
    <row outlineLevel="0" r="805">
      <c r="A805" s="59" t="n"/>
      <c r="B805" s="60" t="n">
        <f aca="false" ca="false" dt2D="false" dtr="false" t="normal">+B804+1</f>
        <v>31</v>
      </c>
      <c r="C805" s="163" t="s">
        <v>54</v>
      </c>
      <c r="D805" s="70" t="s">
        <v>68</v>
      </c>
      <c r="E805" s="165" t="s">
        <v>754</v>
      </c>
      <c r="F805" s="65" t="n">
        <f aca="false" ca="false" dt2D="false" dtr="false" t="normal">SUM(G805:U805)</f>
        <v>14026.4</v>
      </c>
      <c r="G805" s="70" t="n"/>
      <c r="H805" s="70" t="n"/>
      <c r="I805" s="70" t="n"/>
      <c r="J805" s="70" t="n"/>
      <c r="K805" s="70" t="n"/>
      <c r="L805" s="70" t="n"/>
      <c r="M805" s="70" t="n"/>
      <c r="N805" s="70" t="n"/>
      <c r="O805" s="70" t="n"/>
      <c r="P805" s="70" t="n"/>
      <c r="Q805" s="70" t="n"/>
      <c r="R805" s="70" t="n"/>
      <c r="S805" s="70" t="n"/>
      <c r="T805" s="70" t="n"/>
      <c r="U805" s="70" t="n">
        <v>14026.4</v>
      </c>
      <c r="V805" s="55" t="n"/>
    </row>
    <row outlineLevel="0" r="806">
      <c r="A806" s="59" t="n"/>
      <c r="B806" s="60" t="n">
        <f aca="false" ca="false" dt2D="false" dtr="false" t="normal">+B805+1</f>
        <v>32</v>
      </c>
      <c r="C806" s="163" t="s">
        <v>54</v>
      </c>
      <c r="D806" s="70" t="s">
        <v>275</v>
      </c>
      <c r="E806" s="165" t="s">
        <v>754</v>
      </c>
      <c r="F806" s="65" t="n">
        <f aca="false" ca="false" dt2D="false" dtr="false" t="normal">SUM(G806:U806)</f>
        <v>34486.38</v>
      </c>
      <c r="G806" s="70" t="n"/>
      <c r="H806" s="70" t="n"/>
      <c r="I806" s="70" t="n"/>
      <c r="J806" s="70" t="n"/>
      <c r="K806" s="70" t="n"/>
      <c r="L806" s="70" t="n"/>
      <c r="M806" s="70" t="n"/>
      <c r="N806" s="70" t="n"/>
      <c r="O806" s="70" t="n"/>
      <c r="P806" s="70" t="n"/>
      <c r="Q806" s="70" t="n"/>
      <c r="R806" s="70" t="n"/>
      <c r="S806" s="70" t="n"/>
      <c r="T806" s="70" t="n"/>
      <c r="U806" s="70" t="n">
        <v>34486.38</v>
      </c>
      <c r="V806" s="55" t="n"/>
    </row>
    <row outlineLevel="0" r="807">
      <c r="A807" s="59" t="n"/>
      <c r="B807" s="60" t="n">
        <f aca="false" ca="false" dt2D="false" dtr="false" t="normal">+B806+1</f>
        <v>33</v>
      </c>
      <c r="C807" s="163" t="s">
        <v>78</v>
      </c>
      <c r="D807" s="70" t="s">
        <v>151</v>
      </c>
      <c r="E807" s="165" t="s">
        <v>754</v>
      </c>
      <c r="F807" s="65" t="n">
        <f aca="false" ca="false" dt2D="false" dtr="false" t="normal">SUM(G807:U807)</f>
        <v>47679.13</v>
      </c>
      <c r="G807" s="70" t="n"/>
      <c r="H807" s="70" t="n"/>
      <c r="I807" s="70" t="n"/>
      <c r="J807" s="70" t="n"/>
      <c r="K807" s="70" t="n"/>
      <c r="L807" s="70" t="n"/>
      <c r="M807" s="70" t="n"/>
      <c r="N807" s="70" t="n"/>
      <c r="O807" s="70" t="n"/>
      <c r="P807" s="70" t="n"/>
      <c r="Q807" s="70" t="n"/>
      <c r="R807" s="70" t="n"/>
      <c r="S807" s="70" t="n"/>
      <c r="T807" s="70" t="n"/>
      <c r="U807" s="70" t="n">
        <v>47679.13</v>
      </c>
      <c r="V807" s="55" t="n"/>
    </row>
    <row outlineLevel="0" r="808">
      <c r="A808" s="59" t="n"/>
      <c r="B808" s="60" t="n">
        <f aca="false" ca="false" dt2D="false" dtr="false" t="normal">+B807+1</f>
        <v>34</v>
      </c>
      <c r="C808" s="163" t="s">
        <v>78</v>
      </c>
      <c r="D808" s="70" t="s">
        <v>154</v>
      </c>
      <c r="E808" s="165" t="s">
        <v>754</v>
      </c>
      <c r="F808" s="65" t="n">
        <f aca="false" ca="false" dt2D="false" dtr="false" t="normal">SUM(G808:U808)</f>
        <v>184408.63</v>
      </c>
      <c r="G808" s="70" t="n"/>
      <c r="H808" s="70" t="n"/>
      <c r="I808" s="70" t="n"/>
      <c r="J808" s="70" t="n"/>
      <c r="K808" s="70" t="n"/>
      <c r="L808" s="70" t="n"/>
      <c r="M808" s="70" t="n"/>
      <c r="N808" s="70" t="n"/>
      <c r="O808" s="70" t="n"/>
      <c r="P808" s="70" t="n"/>
      <c r="Q808" s="70" t="n"/>
      <c r="R808" s="70" t="n"/>
      <c r="S808" s="70" t="n"/>
      <c r="T808" s="70" t="n"/>
      <c r="U808" s="70" t="n">
        <v>184408.63</v>
      </c>
      <c r="V808" s="55" t="n"/>
    </row>
    <row outlineLevel="0" r="809">
      <c r="A809" s="59" t="n"/>
      <c r="B809" s="60" t="n">
        <f aca="false" ca="false" dt2D="false" dtr="false" t="normal">+B808+1</f>
        <v>35</v>
      </c>
      <c r="C809" s="163" t="s">
        <v>78</v>
      </c>
      <c r="D809" s="70" t="s">
        <v>221</v>
      </c>
      <c r="E809" s="165" t="s">
        <v>754</v>
      </c>
      <c r="F809" s="65" t="n">
        <f aca="false" ca="false" dt2D="false" dtr="false" t="normal">SUM(G809:U809)</f>
        <v>218500.92</v>
      </c>
      <c r="G809" s="70" t="n"/>
      <c r="H809" s="70" t="n"/>
      <c r="I809" s="70" t="n"/>
      <c r="J809" s="70" t="n"/>
      <c r="K809" s="70" t="n"/>
      <c r="L809" s="70" t="n"/>
      <c r="M809" s="70" t="n"/>
      <c r="N809" s="70" t="n"/>
      <c r="O809" s="70" t="n"/>
      <c r="P809" s="70" t="n"/>
      <c r="Q809" s="70" t="n"/>
      <c r="R809" s="70" t="n"/>
      <c r="S809" s="70" t="n"/>
      <c r="T809" s="70" t="n"/>
      <c r="U809" s="70" t="n">
        <v>218500.92</v>
      </c>
      <c r="V809" s="55" t="n"/>
    </row>
    <row outlineLevel="0" r="810">
      <c r="A810" s="59" t="n"/>
      <c r="B810" s="60" t="n">
        <f aca="false" ca="false" dt2D="false" dtr="false" t="normal">+B809+1</f>
        <v>36</v>
      </c>
      <c r="C810" s="163" t="s">
        <v>78</v>
      </c>
      <c r="D810" s="70" t="s">
        <v>160</v>
      </c>
      <c r="E810" s="165" t="s">
        <v>754</v>
      </c>
      <c r="F810" s="65" t="n">
        <v>77634.04</v>
      </c>
      <c r="G810" s="70" t="n"/>
      <c r="H810" s="70" t="n"/>
      <c r="I810" s="70" t="n"/>
      <c r="J810" s="70" t="n"/>
      <c r="K810" s="70" t="n"/>
      <c r="L810" s="70" t="n"/>
      <c r="M810" s="70" t="n"/>
      <c r="N810" s="70" t="n"/>
      <c r="O810" s="70" t="n"/>
      <c r="P810" s="70" t="n"/>
      <c r="Q810" s="70" t="n"/>
      <c r="R810" s="70" t="n"/>
      <c r="S810" s="70" t="n"/>
      <c r="T810" s="70" t="n"/>
      <c r="U810" s="70" t="n">
        <v>77634.04</v>
      </c>
      <c r="V810" s="55" t="n"/>
    </row>
    <row outlineLevel="0" r="811">
      <c r="A811" s="59" t="n"/>
      <c r="B811" s="60" t="n">
        <f aca="false" ca="false" dt2D="false" dtr="false" t="normal">+B810+1</f>
        <v>37</v>
      </c>
      <c r="C811" s="163" t="s">
        <v>78</v>
      </c>
      <c r="D811" s="70" t="s">
        <v>168</v>
      </c>
      <c r="E811" s="165" t="s">
        <v>754</v>
      </c>
      <c r="F811" s="65" t="n">
        <f aca="false" ca="false" dt2D="false" dtr="false" t="normal">SUM(G811:U811)</f>
        <v>165481.68</v>
      </c>
      <c r="G811" s="70" t="n"/>
      <c r="H811" s="70" t="n"/>
      <c r="I811" s="70" t="n"/>
      <c r="J811" s="70" t="n"/>
      <c r="K811" s="70" t="n"/>
      <c r="L811" s="70" t="n"/>
      <c r="M811" s="70" t="n"/>
      <c r="N811" s="70" t="n"/>
      <c r="O811" s="70" t="n"/>
      <c r="P811" s="70" t="n"/>
      <c r="Q811" s="70" t="n"/>
      <c r="R811" s="70" t="n"/>
      <c r="S811" s="70" t="n"/>
      <c r="T811" s="70" t="n"/>
      <c r="U811" s="70" t="n">
        <v>165481.68</v>
      </c>
      <c r="V811" s="55" t="n"/>
    </row>
    <row outlineLevel="0" r="812">
      <c r="A812" s="59" t="n"/>
      <c r="B812" s="60" t="n">
        <f aca="false" ca="false" dt2D="false" dtr="false" t="normal">+B811+1</f>
        <v>38</v>
      </c>
      <c r="C812" s="163" t="s">
        <v>78</v>
      </c>
      <c r="D812" s="70" t="s">
        <v>224</v>
      </c>
      <c r="E812" s="165" t="s">
        <v>754</v>
      </c>
      <c r="F812" s="65" t="n">
        <f aca="false" ca="false" dt2D="false" dtr="false" t="normal">SUM(G812:U812)</f>
        <v>101340.73</v>
      </c>
      <c r="G812" s="70" t="n"/>
      <c r="H812" s="70" t="n"/>
      <c r="I812" s="70" t="n"/>
      <c r="J812" s="70" t="n"/>
      <c r="K812" s="70" t="n"/>
      <c r="L812" s="70" t="n"/>
      <c r="M812" s="70" t="n"/>
      <c r="N812" s="70" t="n"/>
      <c r="O812" s="70" t="n"/>
      <c r="P812" s="70" t="n"/>
      <c r="Q812" s="70" t="n"/>
      <c r="R812" s="70" t="n"/>
      <c r="S812" s="70" t="n"/>
      <c r="T812" s="70" t="n"/>
      <c r="U812" s="70" t="n">
        <v>101340.73</v>
      </c>
      <c r="V812" s="55" t="n"/>
    </row>
    <row outlineLevel="0" r="813">
      <c r="A813" s="172" t="n"/>
      <c r="B813" s="60" t="n">
        <f aca="false" ca="false" dt2D="false" dtr="false" t="normal">+B812+1</f>
        <v>39</v>
      </c>
      <c r="C813" s="163" t="s">
        <v>78</v>
      </c>
      <c r="D813" s="70" t="s">
        <v>175</v>
      </c>
      <c r="E813" s="165" t="s">
        <v>754</v>
      </c>
      <c r="F813" s="65" t="n">
        <f aca="false" ca="false" dt2D="false" dtr="false" t="normal">SUM(G813:U813)</f>
        <v>226810.71999999997</v>
      </c>
      <c r="G813" s="70" t="n"/>
      <c r="H813" s="70" t="n"/>
      <c r="I813" s="70" t="n"/>
      <c r="J813" s="70" t="n"/>
      <c r="K813" s="70" t="n"/>
      <c r="L813" s="70" t="n"/>
      <c r="M813" s="70" t="n"/>
      <c r="N813" s="70" t="n"/>
      <c r="O813" s="70" t="n"/>
      <c r="P813" s="70" t="n"/>
      <c r="Q813" s="70" t="n"/>
      <c r="R813" s="70" t="n"/>
      <c r="S813" s="70" t="n"/>
      <c r="T813" s="70" t="n"/>
      <c r="U813" s="70" t="n">
        <v>226810.72</v>
      </c>
      <c r="V813" s="55" t="n"/>
    </row>
    <row hidden="true" ht="15" outlineLevel="0" r="816">
      <c r="D816" s="1" t="s">
        <v>757</v>
      </c>
      <c r="F816" s="173" t="n"/>
    </row>
    <row outlineLevel="0" r="827">
      <c r="H827" s="1" t="s">
        <v>758</v>
      </c>
    </row>
  </sheetData>
  <autoFilter ref="A12:M813"/>
  <mergeCells count="17">
    <mergeCell ref="A6:U6"/>
    <mergeCell ref="G9:U9"/>
    <mergeCell ref="G10:M10"/>
    <mergeCell ref="U10:U11"/>
    <mergeCell ref="E9:E12"/>
    <mergeCell ref="D9:D12"/>
    <mergeCell ref="C9:C12"/>
    <mergeCell ref="B9:B12"/>
    <mergeCell ref="A9:A12"/>
    <mergeCell ref="F9:F11"/>
    <mergeCell ref="N10:N11"/>
    <mergeCell ref="O10:O11"/>
    <mergeCell ref="P10:P11"/>
    <mergeCell ref="Q10:Q11"/>
    <mergeCell ref="R10:R11"/>
    <mergeCell ref="S10:S11"/>
    <mergeCell ref="T10:T11"/>
  </mergeCells>
  <conditionalFormatting pivot="false" sqref="D709:D712">
    <cfRule aboveAverage="true" bottom="false" dxfId="0" equalAverage="false" percent="false" priority="90" stopIfTrue="false" type="duplicateValues"/>
  </conditionalFormatting>
  <conditionalFormatting pivot="false" sqref="D672:D675">
    <cfRule aboveAverage="true" bottom="false" dxfId="0" equalAverage="false" percent="false" priority="89" stopIfTrue="false" type="duplicateValues"/>
  </conditionalFormatting>
  <conditionalFormatting pivot="false" sqref="D748:D749 D759">
    <cfRule aboveAverage="true" bottom="false" dxfId="0" equalAverage="false" percent="false" priority="88" stopIfTrue="false" type="duplicateValues"/>
  </conditionalFormatting>
  <conditionalFormatting pivot="false" sqref="D754:D758">
    <cfRule aboveAverage="true" bottom="false" dxfId="0" equalAverage="false" percent="false" priority="87" stopIfTrue="false" type="duplicateValues"/>
  </conditionalFormatting>
  <conditionalFormatting pivot="false" sqref="D326">
    <cfRule aboveAverage="true" bottom="false" dxfId="0" equalAverage="false" percent="false" priority="86" stopIfTrue="false" type="duplicateValues"/>
  </conditionalFormatting>
  <conditionalFormatting pivot="false" sqref="D327:D328">
    <cfRule aboveAverage="true" bottom="false" dxfId="0" equalAverage="false" percent="false" priority="85" stopIfTrue="false" type="duplicateValues"/>
  </conditionalFormatting>
  <conditionalFormatting pivot="false" sqref="D329">
    <cfRule aboveAverage="true" bottom="false" dxfId="0" equalAverage="false" percent="false" priority="84" stopIfTrue="false" type="duplicateValues"/>
  </conditionalFormatting>
  <conditionalFormatting pivot="false" sqref="D330">
    <cfRule aboveAverage="true" bottom="false" dxfId="0" equalAverage="false" percent="false" priority="83" stopIfTrue="false" type="duplicateValues"/>
  </conditionalFormatting>
  <conditionalFormatting pivot="false" sqref="D331:D332">
    <cfRule aboveAverage="true" bottom="false" dxfId="0" equalAverage="false" percent="false" priority="82" stopIfTrue="false" type="duplicateValues"/>
  </conditionalFormatting>
  <conditionalFormatting pivot="false" sqref="D333">
    <cfRule aboveAverage="true" bottom="false" dxfId="0" equalAverage="false" percent="false" priority="81" stopIfTrue="false" type="duplicateValues"/>
  </conditionalFormatting>
  <conditionalFormatting pivot="false" sqref="D334">
    <cfRule aboveAverage="true" bottom="false" dxfId="0" equalAverage="false" percent="false" priority="80" stopIfTrue="false" type="duplicateValues"/>
  </conditionalFormatting>
  <conditionalFormatting pivot="false" sqref="D335">
    <cfRule aboveAverage="true" bottom="false" dxfId="0" equalAverage="false" percent="false" priority="79" stopIfTrue="false" type="duplicateValues"/>
  </conditionalFormatting>
  <conditionalFormatting pivot="false" sqref="D336">
    <cfRule aboveAverage="true" bottom="false" dxfId="0" equalAverage="false" percent="false" priority="78" stopIfTrue="false" type="duplicateValues"/>
  </conditionalFormatting>
  <conditionalFormatting pivot="false" sqref="D337">
    <cfRule aboveAverage="true" bottom="false" dxfId="0" equalAverage="false" percent="false" priority="77" stopIfTrue="false" type="duplicateValues"/>
  </conditionalFormatting>
  <conditionalFormatting pivot="false" sqref="D338">
    <cfRule aboveAverage="true" bottom="false" dxfId="0" equalAverage="false" percent="false" priority="76" stopIfTrue="false" type="duplicateValues"/>
  </conditionalFormatting>
  <conditionalFormatting pivot="false" sqref="D339">
    <cfRule aboveAverage="true" bottom="false" dxfId="0" equalAverage="false" percent="false" priority="75" stopIfTrue="false" type="duplicateValues"/>
  </conditionalFormatting>
  <conditionalFormatting pivot="false" sqref="D289">
    <cfRule aboveAverage="true" bottom="false" dxfId="0" equalAverage="false" percent="false" priority="74" stopIfTrue="false" type="duplicateValues"/>
  </conditionalFormatting>
  <conditionalFormatting pivot="false" sqref="D774">
    <cfRule aboveAverage="true" bottom="false" dxfId="0" equalAverage="false" percent="false" priority="73" stopIfTrue="false" type="duplicateValues"/>
  </conditionalFormatting>
  <conditionalFormatting pivot="false" sqref="D775:D809 D811:D813">
    <cfRule aboveAverage="true" bottom="false" dxfId="0" equalAverage="false" percent="false" priority="72" stopIfTrue="false" type="duplicateValues"/>
  </conditionalFormatting>
  <conditionalFormatting pivot="false" sqref="D351">
    <cfRule aboveAverage="true" bottom="false" dxfId="0" equalAverage="false" percent="false" priority="71" stopIfTrue="false" type="duplicateValues"/>
  </conditionalFormatting>
  <conditionalFormatting pivot="false" sqref="D425">
    <cfRule aboveAverage="true" bottom="false" dxfId="0" equalAverage="false" percent="false" priority="70" stopIfTrue="false" type="duplicateValues"/>
  </conditionalFormatting>
  <conditionalFormatting pivot="false" sqref="D427">
    <cfRule aboveAverage="true" bottom="false" dxfId="0" equalAverage="false" percent="false" priority="69" stopIfTrue="false" type="duplicateValues"/>
  </conditionalFormatting>
  <conditionalFormatting pivot="false" sqref="D440">
    <cfRule aboveAverage="true" bottom="false" dxfId="0" equalAverage="false" percent="false" priority="68" stopIfTrue="false" type="duplicateValues"/>
  </conditionalFormatting>
  <conditionalFormatting pivot="false" sqref="D456">
    <cfRule aboveAverage="true" bottom="false" dxfId="0" equalAverage="false" percent="false" priority="67" stopIfTrue="false" type="duplicateValues"/>
  </conditionalFormatting>
  <conditionalFormatting pivot="false" sqref="D474">
    <cfRule aboveAverage="true" bottom="false" dxfId="0" equalAverage="false" percent="false" priority="66" stopIfTrue="false" type="duplicateValues"/>
  </conditionalFormatting>
  <conditionalFormatting pivot="false" sqref="D510">
    <cfRule aboveAverage="true" bottom="false" dxfId="0" equalAverage="false" percent="false" priority="65" stopIfTrue="false" type="duplicateValues"/>
  </conditionalFormatting>
  <conditionalFormatting pivot="false" sqref="G775:U809 G811:U813">
    <cfRule aboveAverage="true" bottom="false" dxfId="0" equalAverage="false" percent="false" priority="64" stopIfTrue="false" type="duplicateValues"/>
  </conditionalFormatting>
  <conditionalFormatting pivot="false" sqref="D340">
    <cfRule aboveAverage="true" bottom="false" dxfId="0" equalAverage="false" percent="false" priority="63" stopIfTrue="false" type="duplicateValues"/>
  </conditionalFormatting>
  <conditionalFormatting pivot="false" sqref="D611">
    <cfRule aboveAverage="true" bottom="false" dxfId="0" equalAverage="false" percent="false" priority="62" stopIfTrue="false" type="duplicateValues"/>
  </conditionalFormatting>
  <conditionalFormatting pivot="false" sqref="D637">
    <cfRule aboveAverage="true" bottom="false" dxfId="0" equalAverage="false" percent="false" priority="61" stopIfTrue="false" type="duplicateValues"/>
  </conditionalFormatting>
  <conditionalFormatting pivot="false" sqref="D638">
    <cfRule aboveAverage="true" bottom="false" dxfId="0" equalAverage="false" percent="false" priority="60" stopIfTrue="false" type="duplicateValues"/>
  </conditionalFormatting>
  <conditionalFormatting pivot="false" sqref="D750:D753">
    <cfRule aboveAverage="true" bottom="false" dxfId="0" equalAverage="false" percent="false" priority="59" stopIfTrue="false" type="duplicateValues"/>
  </conditionalFormatting>
  <conditionalFormatting pivot="false" sqref="D343">
    <cfRule aboveAverage="true" bottom="false" dxfId="0" equalAverage="false" percent="false" priority="58" stopIfTrue="false" type="duplicateValues"/>
  </conditionalFormatting>
  <conditionalFormatting pivot="false" sqref="D349">
    <cfRule aboveAverage="true" bottom="false" dxfId="0" equalAverage="false" percent="false" priority="57" stopIfTrue="false" type="duplicateValues"/>
  </conditionalFormatting>
  <conditionalFormatting pivot="false" sqref="D370">
    <cfRule aboveAverage="true" bottom="false" dxfId="0" equalAverage="false" percent="false" priority="56" stopIfTrue="false" type="duplicateValues"/>
  </conditionalFormatting>
  <conditionalFormatting pivot="false" sqref="D385">
    <cfRule aboveAverage="true" bottom="false" dxfId="0" equalAverage="false" percent="false" priority="55" stopIfTrue="false" type="duplicateValues"/>
  </conditionalFormatting>
  <conditionalFormatting pivot="false" sqref="D386:D387">
    <cfRule aboveAverage="true" bottom="false" dxfId="0" equalAverage="false" percent="false" priority="54" stopIfTrue="false" type="duplicateValues"/>
  </conditionalFormatting>
  <conditionalFormatting pivot="false" sqref="D397">
    <cfRule aboveAverage="true" bottom="false" dxfId="0" equalAverage="false" percent="false" priority="53" stopIfTrue="false" type="duplicateValues"/>
  </conditionalFormatting>
  <conditionalFormatting pivot="false" sqref="D398">
    <cfRule aboveAverage="true" bottom="false" dxfId="0" equalAverage="false" percent="false" priority="52" stopIfTrue="false" type="duplicateValues"/>
  </conditionalFormatting>
  <conditionalFormatting pivot="false" sqref="D419">
    <cfRule aboveAverage="true" bottom="false" dxfId="0" equalAverage="false" percent="false" priority="51" stopIfTrue="false" type="duplicateValues"/>
  </conditionalFormatting>
  <conditionalFormatting pivot="false" sqref="D421">
    <cfRule aboveAverage="true" bottom="false" dxfId="0" equalAverage="false" percent="false" priority="50" stopIfTrue="false" type="duplicateValues"/>
  </conditionalFormatting>
  <conditionalFormatting pivot="false" sqref="D424">
    <cfRule aboveAverage="true" bottom="false" dxfId="0" equalAverage="false" percent="false" priority="49" stopIfTrue="false" type="duplicateValues"/>
  </conditionalFormatting>
  <conditionalFormatting pivot="false" sqref="D426">
    <cfRule aboveAverage="true" bottom="false" dxfId="0" equalAverage="false" percent="false" priority="48" stopIfTrue="false" type="duplicateValues"/>
  </conditionalFormatting>
  <conditionalFormatting pivot="false" sqref="D482">
    <cfRule aboveAverage="true" bottom="false" dxfId="0" equalAverage="false" percent="false" priority="47" stopIfTrue="false" type="duplicateValues"/>
  </conditionalFormatting>
  <conditionalFormatting pivot="false" sqref="D511">
    <cfRule aboveAverage="true" bottom="false" dxfId="0" equalAverage="false" percent="false" priority="46" stopIfTrue="false" type="duplicateValues"/>
  </conditionalFormatting>
  <conditionalFormatting pivot="false" sqref="D513:D514">
    <cfRule aboveAverage="true" bottom="false" dxfId="0" equalAverage="false" percent="false" priority="45" stopIfTrue="false" type="duplicateValues"/>
  </conditionalFormatting>
  <conditionalFormatting pivot="false" sqref="D613">
    <cfRule aboveAverage="true" bottom="false" dxfId="0" equalAverage="false" percent="false" priority="44" stopIfTrue="false" type="duplicateValues"/>
  </conditionalFormatting>
  <conditionalFormatting pivot="false" sqref="D737:D739">
    <cfRule aboveAverage="true" bottom="false" dxfId="0" equalAverage="false" percent="false" priority="43" stopIfTrue="false" type="duplicateValues"/>
  </conditionalFormatting>
  <conditionalFormatting pivot="false" sqref="D740">
    <cfRule aboveAverage="true" bottom="false" dxfId="0" equalAverage="false" percent="false" priority="42" stopIfTrue="false" type="duplicateValues"/>
  </conditionalFormatting>
  <conditionalFormatting pivot="false" sqref="D741:D744">
    <cfRule aboveAverage="true" bottom="false" dxfId="0" equalAverage="false" percent="false" priority="41" stopIfTrue="false" type="duplicateValues"/>
  </conditionalFormatting>
  <conditionalFormatting pivot="false" sqref="D745:D747">
    <cfRule aboveAverage="true" bottom="false" dxfId="0" equalAverage="false" percent="false" priority="40" stopIfTrue="false" type="duplicateValues"/>
  </conditionalFormatting>
  <conditionalFormatting pivot="false" sqref="D713:D719">
    <cfRule aboveAverage="true" bottom="false" dxfId="0" equalAverage="false" percent="false" priority="39" stopIfTrue="false" type="duplicateValues"/>
  </conditionalFormatting>
  <conditionalFormatting pivot="false" sqref="D720">
    <cfRule aboveAverage="true" bottom="false" dxfId="0" equalAverage="false" percent="false" priority="38" stopIfTrue="false" type="duplicateValues"/>
  </conditionalFormatting>
  <conditionalFormatting pivot="false" sqref="D721">
    <cfRule aboveAverage="true" bottom="false" dxfId="0" equalAverage="false" percent="false" priority="37" stopIfTrue="false" type="duplicateValues"/>
  </conditionalFormatting>
  <conditionalFormatting pivot="false" sqref="D518">
    <cfRule aboveAverage="true" bottom="false" dxfId="0" equalAverage="false" percent="false" priority="36" stopIfTrue="false" type="duplicateValues"/>
  </conditionalFormatting>
  <conditionalFormatting pivot="false" sqref="D523">
    <cfRule aboveAverage="true" bottom="false" dxfId="0" equalAverage="false" percent="false" priority="35" stopIfTrue="false" type="duplicateValues"/>
  </conditionalFormatting>
  <conditionalFormatting pivot="false" sqref="D535">
    <cfRule aboveAverage="true" bottom="false" dxfId="0" equalAverage="false" percent="false" priority="34" stopIfTrue="false" type="duplicateValues"/>
  </conditionalFormatting>
  <conditionalFormatting pivot="false" sqref="D536">
    <cfRule aboveAverage="true" bottom="false" dxfId="0" equalAverage="false" percent="false" priority="33" stopIfTrue="false" type="duplicateValues"/>
  </conditionalFormatting>
  <conditionalFormatting pivot="false" sqref="D537:D538">
    <cfRule aboveAverage="true" bottom="false" dxfId="0" equalAverage="false" percent="false" priority="32" stopIfTrue="false" type="duplicateValues"/>
  </conditionalFormatting>
  <conditionalFormatting pivot="false" sqref="D539">
    <cfRule aboveAverage="true" bottom="false" dxfId="0" equalAverage="false" percent="false" priority="31" stopIfTrue="false" type="duplicateValues"/>
  </conditionalFormatting>
  <conditionalFormatting pivot="false" sqref="D565">
    <cfRule aboveAverage="true" bottom="false" dxfId="0" equalAverage="false" percent="false" priority="30" stopIfTrue="false" type="duplicateValues"/>
  </conditionalFormatting>
  <conditionalFormatting pivot="false" sqref="D581:D582">
    <cfRule aboveAverage="true" bottom="false" dxfId="0" equalAverage="false" percent="false" priority="29" stopIfTrue="false" type="duplicateValues"/>
  </conditionalFormatting>
  <conditionalFormatting pivot="false" sqref="D591">
    <cfRule aboveAverage="true" bottom="false" dxfId="0" equalAverage="false" percent="false" priority="28" stopIfTrue="false" type="duplicateValues"/>
  </conditionalFormatting>
  <conditionalFormatting pivot="false" sqref="D593">
    <cfRule aboveAverage="true" bottom="false" dxfId="0" equalAverage="false" percent="false" priority="27" stopIfTrue="false" type="duplicateValues"/>
  </conditionalFormatting>
  <conditionalFormatting pivot="false" sqref="D615">
    <cfRule aboveAverage="true" bottom="false" dxfId="0" equalAverage="false" percent="false" priority="26" stopIfTrue="false" type="duplicateValues"/>
  </conditionalFormatting>
  <conditionalFormatting pivot="false" sqref="D616">
    <cfRule aboveAverage="true" bottom="false" dxfId="0" equalAverage="false" percent="false" priority="25" stopIfTrue="false" type="duplicateValues"/>
  </conditionalFormatting>
  <conditionalFormatting pivot="false" sqref="D617">
    <cfRule aboveAverage="true" bottom="false" dxfId="0" equalAverage="false" percent="false" priority="24" stopIfTrue="false" type="duplicateValues"/>
  </conditionalFormatting>
  <conditionalFormatting pivot="false" sqref="D634">
    <cfRule aboveAverage="true" bottom="false" dxfId="0" equalAverage="false" percent="false" priority="23" stopIfTrue="false" type="duplicateValues"/>
  </conditionalFormatting>
  <conditionalFormatting pivot="false" sqref="D636">
    <cfRule aboveAverage="true" bottom="false" dxfId="0" equalAverage="false" percent="false" priority="22" stopIfTrue="false" type="duplicateValues"/>
  </conditionalFormatting>
  <conditionalFormatting pivot="false" sqref="D645">
    <cfRule aboveAverage="true" bottom="false" dxfId="0" equalAverage="false" percent="false" priority="21" stopIfTrue="false" type="duplicateValues"/>
  </conditionalFormatting>
  <conditionalFormatting pivot="false" sqref="D646:D647">
    <cfRule aboveAverage="true" bottom="false" dxfId="0" equalAverage="false" percent="false" priority="20" stopIfTrue="false" type="duplicateValues"/>
  </conditionalFormatting>
  <conditionalFormatting pivot="false" sqref="D648:D651">
    <cfRule aboveAverage="true" bottom="false" dxfId="0" equalAverage="false" percent="false" priority="19" stopIfTrue="false" type="duplicateValues"/>
  </conditionalFormatting>
  <conditionalFormatting pivot="false" sqref="D652">
    <cfRule aboveAverage="true" bottom="false" dxfId="0" equalAverage="false" percent="false" priority="18" stopIfTrue="false" type="duplicateValues"/>
  </conditionalFormatting>
  <conditionalFormatting pivot="false" sqref="D653:D659">
    <cfRule aboveAverage="true" bottom="false" dxfId="0" equalAverage="false" percent="false" priority="17" stopIfTrue="false" type="duplicateValues"/>
  </conditionalFormatting>
  <conditionalFormatting pivot="false" sqref="D660:D661">
    <cfRule aboveAverage="true" bottom="false" dxfId="0" equalAverage="false" percent="false" priority="16" stopIfTrue="false" type="duplicateValues"/>
  </conditionalFormatting>
  <conditionalFormatting pivot="false" sqref="D662:D666">
    <cfRule aboveAverage="true" bottom="false" dxfId="0" equalAverage="false" percent="false" priority="15" stopIfTrue="false" type="duplicateValues"/>
  </conditionalFormatting>
  <conditionalFormatting pivot="false" sqref="D667:D671">
    <cfRule aboveAverage="true" bottom="false" dxfId="0" equalAverage="false" percent="false" priority="14" stopIfTrue="false" type="duplicateValues"/>
  </conditionalFormatting>
  <conditionalFormatting pivot="false" sqref="D676:D677">
    <cfRule aboveAverage="true" bottom="false" dxfId="0" equalAverage="false" percent="false" priority="13" stopIfTrue="false" type="duplicateValues"/>
  </conditionalFormatting>
  <conditionalFormatting pivot="false" sqref="D678">
    <cfRule aboveAverage="true" bottom="false" dxfId="0" equalAverage="false" percent="false" priority="12" stopIfTrue="false" type="duplicateValues"/>
  </conditionalFormatting>
  <conditionalFormatting pivot="false" sqref="D680">
    <cfRule aboveAverage="true" bottom="false" dxfId="0" equalAverage="false" percent="false" priority="11" stopIfTrue="false" type="duplicateValues"/>
  </conditionalFormatting>
  <conditionalFormatting pivot="false" sqref="D699:D701">
    <cfRule aboveAverage="true" bottom="false" dxfId="0" equalAverage="false" percent="false" priority="10" stopIfTrue="false" type="duplicateValues"/>
  </conditionalFormatting>
  <conditionalFormatting pivot="false" sqref="D704">
    <cfRule aboveAverage="true" bottom="false" dxfId="0" equalAverage="false" percent="false" priority="9" stopIfTrue="false" type="duplicateValues"/>
  </conditionalFormatting>
  <conditionalFormatting pivot="false" sqref="D722:D724">
    <cfRule aboveAverage="true" bottom="false" dxfId="0" equalAverage="false" percent="false" priority="8" stopIfTrue="false" type="duplicateValues"/>
  </conditionalFormatting>
  <conditionalFormatting pivot="false" sqref="D731">
    <cfRule aboveAverage="true" bottom="false" dxfId="0" equalAverage="false" percent="false" priority="7" stopIfTrue="false" type="duplicateValues"/>
  </conditionalFormatting>
  <conditionalFormatting pivot="false" sqref="D735:D736">
    <cfRule aboveAverage="true" bottom="false" dxfId="0" equalAverage="false" percent="false" priority="6" stopIfTrue="false" type="duplicateValues"/>
  </conditionalFormatting>
  <conditionalFormatting pivot="false" sqref="D760 D763 D768">
    <cfRule aboveAverage="true" bottom="false" dxfId="0" equalAverage="false" percent="false" priority="5" stopIfTrue="false" type="duplicateValues"/>
  </conditionalFormatting>
  <conditionalFormatting pivot="false" sqref="D769">
    <cfRule aboveAverage="true" bottom="false" dxfId="0" equalAverage="false" percent="false" priority="4" stopIfTrue="false" type="duplicateValues"/>
  </conditionalFormatting>
  <conditionalFormatting pivot="false" sqref="D810">
    <cfRule aboveAverage="true" bottom="false" dxfId="0" equalAverage="false" percent="false" priority="3" stopIfTrue="false" type="duplicateValues"/>
  </conditionalFormatting>
  <conditionalFormatting pivot="false" sqref="G810:U810">
    <cfRule aboveAverage="true" bottom="false" dxfId="0" equalAverage="false" percent="false" priority="2" stopIfTrue="false" type="duplicateValues"/>
  </conditionalFormatting>
  <conditionalFormatting pivot="false" sqref="D639:D644">
    <cfRule aboveAverage="true" bottom="false" dxfId="0" equalAverage="false" percent="false" priority="1" stopIfTrue="false" type="duplicateValues"/>
  </conditionalFormatting>
  <pageMargins bottom="0.393700778484344" footer="0.31496062874794" header="0.31496062874794" left="0.393700778484344" right="0.393700778484344" top="0.393700778484344"/>
  <pageSetup fitToHeight="0" fitToWidth="1" orientation="landscape" paperHeight="297mm" paperSize="9" paperWidth="210mm" scale="100"/>
  <legacyDrawing r:id="rId1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MyOffice-CoreFramework-Linux/29-1028.734.7326.662.0@DESKTOP-CASSIOPEIA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2024-02-09T02:07:14Z</dcterms:modified>
</cp:coreProperties>
</file>